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8.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worksheets/sheet11.xml" ContentType="application/vnd.openxmlformats-officedocument.spreadsheetml.worksheet+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5.xml" ContentType="application/vnd.openxmlformats-officedocument.drawing+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nt1\Office_Shares\RE\RE10\RE10_Common\Annual Reviews\2019 Annual Review\Tables for public links\"/>
    </mc:Choice>
  </mc:AlternateContent>
  <xr:revisionPtr revIDLastSave="0" documentId="13_ncr:1_{DFCF08F1-D198-4D2F-A921-0B99F44CDE18}" xr6:coauthVersionLast="47" xr6:coauthVersionMax="47" xr10:uidLastSave="{00000000-0000-0000-0000-000000000000}"/>
  <bookViews>
    <workbookView xWindow="-108" yWindow="-108" windowWidth="30936" windowHeight="16896" xr2:uid="{15F2EE5A-ECD6-4816-AA28-9EC19115C68C}"/>
  </bookViews>
  <sheets>
    <sheet name="Readme" sheetId="2" r:id="rId1"/>
    <sheet name="Data_Part135" sheetId="3" r:id="rId2"/>
    <sheet name="Part135_Scheduled_Accidents" sheetId="4" r:id="rId3"/>
    <sheet name="Part135_Scheduled_FlightHours" sheetId="5" r:id="rId4"/>
    <sheet name="Part135_Scheduled_Departures" sheetId="6" r:id="rId5"/>
    <sheet name="Part135_Scheduled_AccRate" sheetId="7" r:id="rId6"/>
    <sheet name="Part135_Scheduled_DefiningEvent" sheetId="8" r:id="rId7"/>
    <sheet name="Part135_Scheduled_PhaseOfFlight" sheetId="9" r:id="rId8"/>
    <sheet name="Part135_NonSched_FlightHours" sheetId="10" r:id="rId9"/>
    <sheet name="Part135_NonSched_FixedWing_Acci" sheetId="11" r:id="rId10"/>
    <sheet name="Part135_NonSched_Heli_Accidents" sheetId="12" r:id="rId11"/>
    <sheet name="Part135_NonSched_FixedWing_AccR" sheetId="13" r:id="rId12"/>
    <sheet name="Part135_NonSched_Heli_AccRate" sheetId="14" r:id="rId13"/>
    <sheet name="Part135_NonSched_FixedWing_Defi" sheetId="15" r:id="rId14"/>
    <sheet name="Part135_NonSched_FixedWing_Phas" sheetId="16" r:id="rId15"/>
    <sheet name="Part135_NonSched_Heli_DefiningE" sheetId="17" r:id="rId16"/>
    <sheet name="Part135_NonSched_Heli_PhaseOfFl" sheetId="18"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5" i="3" l="1"/>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alcChain>
</file>

<file path=xl/sharedStrings.xml><?xml version="1.0" encoding="utf-8"?>
<sst xmlns="http://schemas.openxmlformats.org/spreadsheetml/2006/main" count="807" uniqueCount="287">
  <si>
    <t>Data_Part135</t>
  </si>
  <si>
    <t>This worksheet contains NTSB accident data (one row per accident aircraft) for all aircraft involved in accidents in calendar year 2019 while operating under 14 CFR 135. The data dictionary for this worksheet is shown below.</t>
  </si>
  <si>
    <t>Part135_Scheduled_Accidents</t>
  </si>
  <si>
    <t>This worksheet summarizes total and fatal scheduled Part 135 accidents from 2010 through 2019, using NTSB accident data.</t>
  </si>
  <si>
    <t>Part135_Scheduled_FlightHours</t>
  </si>
  <si>
    <t>This worksheet summarizes scheduled Part 135 flight hours from 2010 through 2019, using FAA activity data.</t>
  </si>
  <si>
    <t>Part135_Scheduled_Departures</t>
  </si>
  <si>
    <t>This worksheet summarizes scheduled Part 135 departures from 2010 through 2019, using FAA activity data.</t>
  </si>
  <si>
    <t>Part135_Scheduled_AccRate</t>
  </si>
  <si>
    <t>This worksheet summarizes accident rates for scheduled Part 135 operations from 2010 through 2019, using NTSB accident data and FAA activity data.</t>
  </si>
  <si>
    <t>Part135_Scheduled_DefiningEvent</t>
  </si>
  <si>
    <t>This worksheet summarizes the defining events for scheduled Part 135 accident aircraft in 2019, using NTSB accident data and occurrence categories developed by the CAST/ICAO Common Taxonomy Team.</t>
  </si>
  <si>
    <t>Part135_Scheduled_PhaseOfFlight</t>
  </si>
  <si>
    <t>This worksheet summarizes the phases of flight associated with the defining events for scheduled Part 135 accident aircraft in 2019, using NTSB accident data and phase of flight categories developed by the CAST/ICAO Common Taxonomy Team.</t>
  </si>
  <si>
    <t>Part135_NonSched_FlightHours</t>
  </si>
  <si>
    <t>This worksheet summarizes non-scheduled Part 135 flight hours from 2010 through 2019, using FAA activity data.</t>
  </si>
  <si>
    <t>Part135_NonSched_FixedWing_Acci</t>
  </si>
  <si>
    <t>This worksheet summarizes non-scheduled Part 135 accidents involving fixed-wing airplanes from 2010 through 2019, using NTSB accident data.</t>
  </si>
  <si>
    <t>Part135_NonSched_Heli_Accidents</t>
  </si>
  <si>
    <t>This worksheet summarizes non-scheduled Part 135 accidents involving helicopters from 2010 through 2019, using NTSB accident data.</t>
  </si>
  <si>
    <t>Part135_NonSched_FixedWing_AccR</t>
  </si>
  <si>
    <t>This worksheet summarizes accident rates for non-scheduled Part 135 accidents involving fixed-wing airplanes from 2010 through 2019, using NTSB accident data and FAA activity data.</t>
  </si>
  <si>
    <t>Part135_NonSched_Heli_AccRate</t>
  </si>
  <si>
    <t>This worksheet summarizes accident rates for non-scheduled Part 135 accidents involving helicopters from 2010 through 2019, using NTSB accident data and FAA activity data.</t>
  </si>
  <si>
    <t>Part135_NonSched_FixedWing_Defi</t>
  </si>
  <si>
    <t>This worksheet summarizes the defining events for accidents involving fixed-wing airplanes conducting scheduled Part 135 operations in 2019, using NTSB accident data and occurrence categories developed by the CAST/ICAO Common Taxonomy Team.</t>
  </si>
  <si>
    <t>Part135_NonSched_FixedWing_Phas</t>
  </si>
  <si>
    <t>This worksheet summarizes the phases of flight associated with the defining events for accidents involving fixed-wing airplanes conducting scheduled Part 135 operations in 2019, using NTSB accident data and occurrence categories developed by the CAST/ICAO Common Taxonomy Team.</t>
  </si>
  <si>
    <t>Part135_NonSched_Heli_DefiningE</t>
  </si>
  <si>
    <t>This worksheet summarizes the defining events for accidents involving helicopters conducting scheduled Part 135 operations in 2019, using NTSB accident data and occurrence categories developed by the CAST/ICAO Common Taxonomy Team.</t>
  </si>
  <si>
    <t>Part135_NonSched_Heli_PhaseOfFl</t>
  </si>
  <si>
    <t>This worksheet summarizes the phases of flight associated with the defining events for accidents involving helicopters conducting scheduled Part 135 operations in 2019, using NTSB accident data and occurrence categories developed by the CAST/ICAO Common Taxonomy Team.</t>
  </si>
  <si>
    <t>This workbook contains the following worksheets:</t>
  </si>
  <si>
    <t>Part 135 Accident Aircraft, 2019</t>
  </si>
  <si>
    <t>NTSBNumber</t>
  </si>
  <si>
    <t>AccidentReport</t>
  </si>
  <si>
    <t>AccidentDate</t>
  </si>
  <si>
    <t>City</t>
  </si>
  <si>
    <t>StateOrRegion</t>
  </si>
  <si>
    <t>Country</t>
  </si>
  <si>
    <t>Latitude</t>
  </si>
  <si>
    <t>Longitude</t>
  </si>
  <si>
    <t>FatalInjuries</t>
  </si>
  <si>
    <t>SeriousInjuries</t>
  </si>
  <si>
    <t>HighestInjuryLevel</t>
  </si>
  <si>
    <t>AircraftNumber</t>
  </si>
  <si>
    <t>DamageLevel</t>
  </si>
  <si>
    <t>AircraftCategory</t>
  </si>
  <si>
    <t>RegulationFlightConductedUnder</t>
  </si>
  <si>
    <t>FlightScheduledType</t>
  </si>
  <si>
    <t>FlightTerminalType</t>
  </si>
  <si>
    <t>FlightServiceType</t>
  </si>
  <si>
    <t>FlightOperationType</t>
  </si>
  <si>
    <t>DefiningEvent</t>
  </si>
  <si>
    <t>PhaseOfFlight</t>
  </si>
  <si>
    <t>IntentionalAct</t>
  </si>
  <si>
    <t>CEN19FA072</t>
  </si>
  <si>
    <t>2019-01-29</t>
  </si>
  <si>
    <t>Zaleski</t>
  </si>
  <si>
    <t>Ohio</t>
  </si>
  <si>
    <t>United States</t>
  </si>
  <si>
    <t>Fatal</t>
  </si>
  <si>
    <t>Destroyed</t>
  </si>
  <si>
    <t>Helicopter</t>
  </si>
  <si>
    <t>Part 135: Air taxi &amp; commuter</t>
  </si>
  <si>
    <t>Non-scheduled</t>
  </si>
  <si>
    <t>Domestic</t>
  </si>
  <si>
    <t>Passenger</t>
  </si>
  <si>
    <t>Unknown</t>
  </si>
  <si>
    <t>Enroute</t>
  </si>
  <si>
    <t>ERA19LA096</t>
  </si>
  <si>
    <t>2019-02-08</t>
  </si>
  <si>
    <t>Atlantic Ocean</t>
  </si>
  <si>
    <t>Airplane</t>
  </si>
  <si>
    <t>International</t>
  </si>
  <si>
    <t>Cargo</t>
  </si>
  <si>
    <t>System/Component Failure - Powerplant</t>
  </si>
  <si>
    <t>ANC19TA014</t>
  </si>
  <si>
    <t>2019-02-13</t>
  </si>
  <si>
    <t>Anchorage</t>
  </si>
  <si>
    <t>Alaska</t>
  </si>
  <si>
    <t>Serious</t>
  </si>
  <si>
    <t>None</t>
  </si>
  <si>
    <t>Turbulence Encounter</t>
  </si>
  <si>
    <t>WPR19LA094</t>
  </si>
  <si>
    <t>2019-02-15</t>
  </si>
  <si>
    <t>Montague</t>
  </si>
  <si>
    <t>California</t>
  </si>
  <si>
    <t>Substantial</t>
  </si>
  <si>
    <t>Scheduled</t>
  </si>
  <si>
    <t>Mail contract only</t>
  </si>
  <si>
    <t>Runway Excursion</t>
  </si>
  <si>
    <t>Landing</t>
  </si>
  <si>
    <t>GAA19CA139</t>
  </si>
  <si>
    <t>2019-02-18</t>
  </si>
  <si>
    <t>Eureka</t>
  </si>
  <si>
    <t>Loss of Control In-Flight</t>
  </si>
  <si>
    <t>Maneuvering</t>
  </si>
  <si>
    <t>CEN19LA092</t>
  </si>
  <si>
    <t>2019-03-03</t>
  </si>
  <si>
    <t>Union Center</t>
  </si>
  <si>
    <t>South Dakota</t>
  </si>
  <si>
    <t>Minor</t>
  </si>
  <si>
    <t>Ground Collision</t>
  </si>
  <si>
    <t>Standing</t>
  </si>
  <si>
    <t>CEN19FA095</t>
  </si>
  <si>
    <t>2019-03-10</t>
  </si>
  <si>
    <t>Galliano</t>
  </si>
  <si>
    <t>Louisiana</t>
  </si>
  <si>
    <t>GAA19CA174</t>
  </si>
  <si>
    <t>2019-03-21</t>
  </si>
  <si>
    <t>Atmautluak</t>
  </si>
  <si>
    <t>Other</t>
  </si>
  <si>
    <t>Taxi</t>
  </si>
  <si>
    <t>ANC19LA016</t>
  </si>
  <si>
    <t>2019-04-11</t>
  </si>
  <si>
    <t>Bethel</t>
  </si>
  <si>
    <t>ERA19LA152</t>
  </si>
  <si>
    <t>2019-04-15</t>
  </si>
  <si>
    <t>Dublin</t>
  </si>
  <si>
    <t>Georgia</t>
  </si>
  <si>
    <t>Takeoff</t>
  </si>
  <si>
    <t>WPR19LA111</t>
  </si>
  <si>
    <t>2019-04-16</t>
  </si>
  <si>
    <t>Hauula</t>
  </si>
  <si>
    <t>Hawaii</t>
  </si>
  <si>
    <t>GAA19CA268</t>
  </si>
  <si>
    <t>2019-04-19</t>
  </si>
  <si>
    <t>Saipan</t>
  </si>
  <si>
    <t>Bird Strike</t>
  </si>
  <si>
    <t>Initial Climb</t>
  </si>
  <si>
    <t>GAA19CA233</t>
  </si>
  <si>
    <t>2019-04-27</t>
  </si>
  <si>
    <t>Juneau</t>
  </si>
  <si>
    <t>WPR19FA123</t>
  </si>
  <si>
    <t>2019-04-29</t>
  </si>
  <si>
    <t>Kailua</t>
  </si>
  <si>
    <t>Abrupt Maneuver</t>
  </si>
  <si>
    <t>GAA19CA239</t>
  </si>
  <si>
    <t>2019-05-01</t>
  </si>
  <si>
    <t>CEN19MA141</t>
  </si>
  <si>
    <t>2019-05-13</t>
  </si>
  <si>
    <t>Ketchikan</t>
  </si>
  <si>
    <t>Midair</t>
  </si>
  <si>
    <t>CEN19LA146</t>
  </si>
  <si>
    <t>2019-05-15</t>
  </si>
  <si>
    <t>Morrilton</t>
  </si>
  <si>
    <t>Arkansas</t>
  </si>
  <si>
    <t>Business</t>
  </si>
  <si>
    <t>ANC19FA019</t>
  </si>
  <si>
    <t>2019-05-20</t>
  </si>
  <si>
    <t>Metlakatla</t>
  </si>
  <si>
    <t>Loss of Control on Ground</t>
  </si>
  <si>
    <t>GAA19CA405</t>
  </si>
  <si>
    <t>2019-06-17</t>
  </si>
  <si>
    <t>Cobleskill</t>
  </si>
  <si>
    <t>New York</t>
  </si>
  <si>
    <t>ANC19LA028</t>
  </si>
  <si>
    <t>2019-06-27</t>
  </si>
  <si>
    <t>CEN19FA185</t>
  </si>
  <si>
    <t>2019-06-28</t>
  </si>
  <si>
    <t>Brainerd</t>
  </si>
  <si>
    <t>Minnesota</t>
  </si>
  <si>
    <t>Approach</t>
  </si>
  <si>
    <t>ANC19LA031</t>
  </si>
  <si>
    <t>2019-07-08</t>
  </si>
  <si>
    <t>ANC19LA049</t>
  </si>
  <si>
    <t>2019-07-17</t>
  </si>
  <si>
    <t>Talkeetna</t>
  </si>
  <si>
    <t>System/Component Failure - Non-power</t>
  </si>
  <si>
    <t>GAA19CA432</t>
  </si>
  <si>
    <t>Ennis</t>
  </si>
  <si>
    <t>Montana</t>
  </si>
  <si>
    <t>ANC19FA035</t>
  </si>
  <si>
    <t>2019-07-19</t>
  </si>
  <si>
    <t>Seldovia</t>
  </si>
  <si>
    <t>GAA19CA451</t>
  </si>
  <si>
    <t>2019-07-21</t>
  </si>
  <si>
    <t>St. Louis</t>
  </si>
  <si>
    <t>Missouri</t>
  </si>
  <si>
    <t>WPR19LA217</t>
  </si>
  <si>
    <t>2019-08-09</t>
  </si>
  <si>
    <t>Prospect</t>
  </si>
  <si>
    <t>Oregon</t>
  </si>
  <si>
    <t>ANC19LA046</t>
  </si>
  <si>
    <t>2019-08-18</t>
  </si>
  <si>
    <t>Lahaina</t>
  </si>
  <si>
    <t>Undershoot/Overshoot</t>
  </si>
  <si>
    <t>WPR19FA230</t>
  </si>
  <si>
    <t>2019-08-21</t>
  </si>
  <si>
    <t>Oroville</t>
  </si>
  <si>
    <t>GAA19CA563</t>
  </si>
  <si>
    <t>2019-09-22</t>
  </si>
  <si>
    <t>Mountain Village</t>
  </si>
  <si>
    <t>ERA20LA008</t>
  </si>
  <si>
    <t>2019-10-07</t>
  </si>
  <si>
    <t>Fort Myers</t>
  </si>
  <si>
    <t>Florida</t>
  </si>
  <si>
    <t>ERA20LA016</t>
  </si>
  <si>
    <t>2019-10-16</t>
  </si>
  <si>
    <t>Augusta</t>
  </si>
  <si>
    <t>Ground Handling</t>
  </si>
  <si>
    <t>ERA20WA015</t>
  </si>
  <si>
    <t>2019-10-18</t>
  </si>
  <si>
    <t>Nassau</t>
  </si>
  <si>
    <t>Bahamas</t>
  </si>
  <si>
    <t>ANC20LA003</t>
  </si>
  <si>
    <t>2019-10-31</t>
  </si>
  <si>
    <t>Honolulu</t>
  </si>
  <si>
    <t>WPR20LA029</t>
  </si>
  <si>
    <t>2019-11-12</t>
  </si>
  <si>
    <t>Salt Lake City</t>
  </si>
  <si>
    <t>Utah</t>
  </si>
  <si>
    <t>ANC20FA007</t>
  </si>
  <si>
    <t>2019-11-29</t>
  </si>
  <si>
    <t>Cooper Landing</t>
  </si>
  <si>
    <t>CEN20LA028</t>
  </si>
  <si>
    <t>2019-12-03</t>
  </si>
  <si>
    <t>Detroit</t>
  </si>
  <si>
    <t>Michigan</t>
  </si>
  <si>
    <t>CEN20FA035</t>
  </si>
  <si>
    <t>2019-12-07</t>
  </si>
  <si>
    <t>Gulf of Mexico</t>
  </si>
  <si>
    <t>ANC20CA037</t>
  </si>
  <si>
    <t>2019-12-09</t>
  </si>
  <si>
    <t>Kwigillingok</t>
  </si>
  <si>
    <t>CEN20FA032</t>
  </si>
  <si>
    <t>Victoria</t>
  </si>
  <si>
    <t>Texas</t>
  </si>
  <si>
    <t>ERA20FA056</t>
  </si>
  <si>
    <t>2019-12-25</t>
  </si>
  <si>
    <t>Headland</t>
  </si>
  <si>
    <t>Alabama</t>
  </si>
  <si>
    <t>Medical Event</t>
  </si>
  <si>
    <t>ANC20MA010</t>
  </si>
  <si>
    <t>2019-12-26</t>
  </si>
  <si>
    <t>Lihue</t>
  </si>
  <si>
    <t>Unintended Flight Into IMC</t>
  </si>
  <si>
    <t>Scheduled Part 135 Accidents, 2010-2019</t>
  </si>
  <si>
    <t>Calendar Year</t>
  </si>
  <si>
    <t>Total</t>
  </si>
  <si>
    <t>Scheduled Part 135 Flight Hours, 2010-2019</t>
  </si>
  <si>
    <t>Flight Hours (100,000s)</t>
  </si>
  <si>
    <t>Scheduled Part 135 Departures, 2010-2019</t>
  </si>
  <si>
    <t>Departures (100,000s)</t>
  </si>
  <si>
    <t>Scheduled Part 135 Accident Rate, 2010-2019</t>
  </si>
  <si>
    <t>Accidents per 100,000 Departures</t>
  </si>
  <si>
    <t>Accidents per 100,000 Flight Hours</t>
  </si>
  <si>
    <t>Defining Event for Scheduled Part 135 Accidents, 2019</t>
  </si>
  <si>
    <t>Defining Event</t>
  </si>
  <si>
    <t>Non-Fatal</t>
  </si>
  <si>
    <t>Phase of Flight for Scheduled Part 135 Accidents, 2019</t>
  </si>
  <si>
    <t>Phase of Flight</t>
  </si>
  <si>
    <t>Non-Scheduled Part 135 Flight Hours, 2010-2019</t>
  </si>
  <si>
    <t>Fixed-Wing</t>
  </si>
  <si>
    <t>Non-Scheduled Part 135 Accidents (Fixed-Wing), 2010-2019</t>
  </si>
  <si>
    <t>Non-Scheduled Part 135 Accidents (Helicopters), 2010-2019</t>
  </si>
  <si>
    <t>Non-Scheduled Part 135 Accident Rates (Fixed-Wing), 2010-2019</t>
  </si>
  <si>
    <t>Non-Scheduled Part 135 Accident Rates (Helicopters), 2010-2019</t>
  </si>
  <si>
    <t>Defining Event for Non-Scheduled Part 135 Accidents (Fixed-Wing), 2019</t>
  </si>
  <si>
    <t>Phase of Flight for Non-Scheduled Part 135 Accidents (Fixed-Wing), 2019</t>
  </si>
  <si>
    <t>Defining Event for Non-Scheduled Part 135 Accidents (Helicopters), 2019</t>
  </si>
  <si>
    <t>Phase of Flight for Non-Scheduled Part 135 Accidents (Helicopters), 2019</t>
  </si>
  <si>
    <t>Data dictionary:</t>
  </si>
  <si>
    <t>Each accident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L is limited, G is government agency. The next letter is the transportation mode; A is for aviation. The last numbers are a sequential numbering of investigations for each mode within each office for a fiscal year. The first investigation of each year is assigned 001.</t>
  </si>
  <si>
    <t>A link to the NTSB accident report.</t>
  </si>
  <si>
    <t>The date of the accident.</t>
  </si>
  <si>
    <t>The city or place location closest to the site of the accident.</t>
  </si>
  <si>
    <t>The state in which the accident occurred (if in the United States). Also includes the Pacific Ocean as PO, the Caribbean Sea as CB, the Atlantic Ocean as AO, the Gulf of Mexico as GM, and Puerto Rico as PR.</t>
  </si>
  <si>
    <t>The country in which the accident took place.</t>
  </si>
  <si>
    <t>Latitude for the accident site in decimal degrees.</t>
  </si>
  <si>
    <t>Longitude for the accident site in decimal degrees.</t>
  </si>
  <si>
    <t>The total number of fatalities that resulted from the accident.</t>
  </si>
  <si>
    <t>The total number of serious injuries that resulted from the accident.</t>
  </si>
  <si>
    <t>Indicates the highest level of injury among all injuries sustained as a result of the accident.</t>
  </si>
  <si>
    <t>The aircraft number variable is used to distinguish between individual aircraft in the event of an accident involving more than one aircraft. For example, if two aircraft collide, they will be assigned AircraftNumber 1 and 2.</t>
  </si>
  <si>
    <t>Indicates the severity of damage to the accident aircraft. For the purposes of this variable, aircraft damage categories are defined in 49 CFR 830.2.</t>
  </si>
  <si>
    <t>The category of the involved aircraft. In this case, the definition of aircraft category is the same as that used with respect to the certification, ratings, privileges, and limitations of airmen.</t>
  </si>
  <si>
    <t>The applicable regulation part (14 CFR) or authority the aircraft was operating under at the time of the accident.</t>
  </si>
  <si>
    <t>If the accident aircraft was conducting air carrier operations under 14 CFR 121, 125, 129, or 135, indicates whether it was operating as a "scheduled or commuter" air carrier or a "non-scheduled or air taxi" carrier.</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</si>
  <si>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t>
  </si>
  <si>
    <t>If the accident flight was conducting revenue operations under 14 CFR 121, 125, 129, or 135,  indicates the make up of aircraft load.</t>
  </si>
  <si>
    <t>If the accident aircraft was operating under 14 CFR part 91,103,133, or 137, this was the primary purpose of flight.</t>
  </si>
  <si>
    <t>The defining event in the sequence of events for the accident aircraft. For a list of event categories, see http://www.intlaviationstandards.org/Documents/OccurrenceCategoryDefinitions.pdf</t>
  </si>
  <si>
    <t>The phase of flight associated with the defining event for the accident aircraft. For a list of phase of flight categories, see http://www.intlaviationstandards.org/Documents/PhaseofFlightDefinitions.pdf</t>
  </si>
  <si>
    <t>Indicates if the accident flight involved an intentional act (such as suicide, sabotage, stolen aircraft, or terrorism). Accidents involving intentional acts are included in accident counts but are excluded from accident rate computations.</t>
  </si>
  <si>
    <t>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</si>
</sst>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0" fontId="3" fillId="0" borderId="0" xfId="0" applyFont="1"/>
    <xf numFmtId="0" fontId="4" fillId="0" borderId="0" xfId="1"/>
    <xf numFmtId="0" fontId="0" fillId="0" borderId="0" xfId="0" applyAlignment="1">
      <alignment horizontal="right"/>
    </xf>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1"/>
          <c:order val="0"/>
          <c:tx>
            <c:strRef>
              <c:f>Part135_Scheduled_Accidents!$C$2</c:f>
              <c:strCache>
                <c:ptCount val="1"/>
                <c:pt idx="0">
                  <c:v>Total</c:v>
                </c:pt>
              </c:strCache>
            </c:strRef>
          </c:tx>
          <c:spPr>
            <a:solidFill>
              <a:srgbClr val="67A3F3"/>
            </a:solidFill>
            <a:ln w="6350">
              <a:solidFill>
                <a:srgbClr val="1A3B69"/>
              </a:solidFill>
              <a:prstDash val="solid"/>
            </a:ln>
          </c:spPr>
          <c:invertIfNegative val="0"/>
          <c:cat>
            <c:numRef>
              <c:f>Part135_Scheduled_Accidents!$A$3:$A$12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Part135_Scheduled_Accidents!$C$3:$C$12</c:f>
              <c:numCache>
                <c:formatCode>General</c:formatCode>
                <c:ptCount val="10"/>
                <c:pt idx="0">
                  <c:v>6</c:v>
                </c:pt>
                <c:pt idx="1">
                  <c:v>4</c:v>
                </c:pt>
                <c:pt idx="2">
                  <c:v>3</c:v>
                </c:pt>
                <c:pt idx="3">
                  <c:v>6</c:v>
                </c:pt>
                <c:pt idx="4">
                  <c:v>3</c:v>
                </c:pt>
                <c:pt idx="5">
                  <c:v>4</c:v>
                </c:pt>
                <c:pt idx="6">
                  <c:v>9</c:v>
                </c:pt>
                <c:pt idx="7">
                  <c:v>6</c:v>
                </c:pt>
                <c:pt idx="8">
                  <c:v>2</c:v>
                </c:pt>
                <c:pt idx="9">
                  <c:v>9</c:v>
                </c:pt>
              </c:numCache>
            </c:numRef>
          </c:val>
          <c:extLst>
            <c:ext xmlns:c16="http://schemas.microsoft.com/office/drawing/2014/chart" uri="{C3380CC4-5D6E-409C-BE32-E72D297353CC}">
              <c16:uniqueId val="{00000005-0BC0-4277-AE56-5A8AD7770BC4}"/>
            </c:ext>
          </c:extLst>
        </c:ser>
        <c:ser>
          <c:idx val="0"/>
          <c:order val="1"/>
          <c:tx>
            <c:strRef>
              <c:f>Part135_Scheduled_Accidents!$B$2</c:f>
              <c:strCache>
                <c:ptCount val="1"/>
                <c:pt idx="0">
                  <c:v>Fatal</c:v>
                </c:pt>
              </c:strCache>
            </c:strRef>
          </c:tx>
          <c:spPr>
            <a:solidFill>
              <a:srgbClr val="FDC367"/>
            </a:solidFill>
            <a:ln w="6350">
              <a:solidFill>
                <a:srgbClr val="1A3B69"/>
              </a:solidFill>
              <a:prstDash val="solid"/>
            </a:ln>
          </c:spPr>
          <c:invertIfNegative val="0"/>
          <c:cat>
            <c:numRef>
              <c:f>Part135_Scheduled_Accidents!$A$3:$A$12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Part135_Scheduled_Accidents!$B$3:$B$12</c:f>
              <c:numCache>
                <c:formatCode>General</c:formatCode>
                <c:ptCount val="10"/>
                <c:pt idx="0">
                  <c:v>0</c:v>
                </c:pt>
                <c:pt idx="1">
                  <c:v>0</c:v>
                </c:pt>
                <c:pt idx="2">
                  <c:v>0</c:v>
                </c:pt>
                <c:pt idx="3">
                  <c:v>2</c:v>
                </c:pt>
                <c:pt idx="4">
                  <c:v>0</c:v>
                </c:pt>
                <c:pt idx="5">
                  <c:v>1</c:v>
                </c:pt>
                <c:pt idx="6">
                  <c:v>2</c:v>
                </c:pt>
                <c:pt idx="7">
                  <c:v>0</c:v>
                </c:pt>
                <c:pt idx="8">
                  <c:v>0</c:v>
                </c:pt>
                <c:pt idx="9">
                  <c:v>1</c:v>
                </c:pt>
              </c:numCache>
            </c:numRef>
          </c:val>
          <c:extLst>
            <c:ext xmlns:c16="http://schemas.microsoft.com/office/drawing/2014/chart" uri="{C3380CC4-5D6E-409C-BE32-E72D297353CC}">
              <c16:uniqueId val="{00000004-0BC0-4277-AE56-5A8AD7770BC4}"/>
            </c:ext>
          </c:extLst>
        </c:ser>
        <c:dLbls>
          <c:showLegendKey val="0"/>
          <c:showVal val="0"/>
          <c:showCatName val="0"/>
          <c:showSerName val="0"/>
          <c:showPercent val="0"/>
          <c:showBubbleSize val="0"/>
        </c:dLbls>
        <c:gapWidth val="36"/>
        <c:axId val="298421984"/>
        <c:axId val="298420736"/>
      </c:barChart>
      <c:catAx>
        <c:axId val="298421984"/>
        <c:scaling>
          <c:orientation val="minMax"/>
        </c:scaling>
        <c:delete val="0"/>
        <c:axPos val="b"/>
        <c:title>
          <c:tx>
            <c:strRef>
              <c:f>Part135_Scheduled_Accidents!$A$2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298420736"/>
        <c:crosses val="autoZero"/>
        <c:auto val="1"/>
        <c:lblAlgn val="ctr"/>
        <c:lblOffset val="0"/>
        <c:noMultiLvlLbl val="0"/>
      </c:catAx>
      <c:valAx>
        <c:axId val="298420736"/>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spPr>
          <a:ln w="6350">
            <a:solidFill>
              <a:srgbClr val="1A3B69"/>
            </a:solidFill>
          </a:ln>
        </c:spPr>
        <c:crossAx val="298421984"/>
        <c:crosses val="autoZero"/>
        <c:crossBetween val="between"/>
      </c:valAx>
      <c:spPr>
        <a:solidFill>
          <a:srgbClr val="FFFFFF"/>
        </a:solidFill>
        <a:ln w="6350">
          <a:solidFill>
            <a:srgbClr val="A5A5A5"/>
          </a:solidFill>
        </a:ln>
      </c:spPr>
    </c:plotArea>
    <c:legend>
      <c:legendPos val="t"/>
      <c:layout>
        <c:manualLayout>
          <c:xMode val="edge"/>
          <c:yMode val="edge"/>
          <c:x val="0.79254881889763762"/>
          <c:y val="4.6406250000000003E-2"/>
          <c:w val="0.18078451443569554"/>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1"/>
          <c:order val="0"/>
          <c:tx>
            <c:strRef>
              <c:f>Part135_NonSched_FixedWing_AccR!$C$2</c:f>
              <c:strCache>
                <c:ptCount val="1"/>
                <c:pt idx="0">
                  <c:v>Total</c:v>
                </c:pt>
              </c:strCache>
            </c:strRef>
          </c:tx>
          <c:spPr>
            <a:ln w="25400">
              <a:solidFill>
                <a:srgbClr val="67A3F3"/>
              </a:solidFill>
              <a:prstDash val="solid"/>
            </a:ln>
            <a:effectLst/>
          </c:spPr>
          <c:marker>
            <c:spPr>
              <a:solidFill>
                <a:srgbClr val="67A3F3"/>
              </a:solidFill>
              <a:ln w="6350">
                <a:solidFill>
                  <a:srgbClr val="1A3B69"/>
                </a:solidFill>
                <a:prstDash val="solid"/>
              </a:ln>
              <a:effectLst/>
            </c:spPr>
          </c:marker>
          <c:cat>
            <c:strRef>
              <c:f>Part135_NonSched_FixedWing_AccR!$A$3:$A$12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Part135_NonSched_FixedWing_AccR!$C$3:$C$12</c:f>
              <c:numCache>
                <c:formatCode>General</c:formatCode>
                <c:ptCount val="10"/>
                <c:pt idx="0">
                  <c:v>1.3134089200166803</c:v>
                </c:pt>
                <c:pt idx="2">
                  <c:v>1.39936198744145</c:v>
                </c:pt>
                <c:pt idx="3">
                  <c:v>1.4164500309627124</c:v>
                </c:pt>
                <c:pt idx="4">
                  <c:v>0.9708223391074341</c:v>
                </c:pt>
                <c:pt idx="5">
                  <c:v>1.0446927934583845</c:v>
                </c:pt>
                <c:pt idx="6">
                  <c:v>0.78810116564310295</c:v>
                </c:pt>
                <c:pt idx="7">
                  <c:v>1.3012213588979957</c:v>
                </c:pt>
                <c:pt idx="8">
                  <c:v>0.93625810763511286</c:v>
                </c:pt>
                <c:pt idx="9">
                  <c:v>0.69503946472694023</c:v>
                </c:pt>
              </c:numCache>
            </c:numRef>
          </c:val>
          <c:smooth val="0"/>
          <c:extLst>
            <c:ext xmlns:c16="http://schemas.microsoft.com/office/drawing/2014/chart" uri="{C3380CC4-5D6E-409C-BE32-E72D297353CC}">
              <c16:uniqueId val="{00000005-19A6-4544-8350-72DEC539A227}"/>
            </c:ext>
          </c:extLst>
        </c:ser>
        <c:ser>
          <c:idx val="0"/>
          <c:order val="1"/>
          <c:tx>
            <c:strRef>
              <c:f>Part135_NonSched_FixedWing_AccR!$B$2</c:f>
              <c:strCache>
                <c:ptCount val="1"/>
                <c:pt idx="0">
                  <c:v>Fatal</c:v>
                </c:pt>
              </c:strCache>
            </c:strRef>
          </c:tx>
          <c:spPr>
            <a:ln w="25400">
              <a:solidFill>
                <a:srgbClr val="FDC367"/>
              </a:solidFill>
              <a:prstDash val="solid"/>
            </a:ln>
            <a:effectLst/>
          </c:spPr>
          <c:marker>
            <c:symbol val="diamond"/>
            <c:size val="8"/>
            <c:spPr>
              <a:solidFill>
                <a:srgbClr val="FDC367"/>
              </a:solidFill>
              <a:ln w="6350">
                <a:solidFill>
                  <a:srgbClr val="1A3B69"/>
                </a:solidFill>
                <a:prstDash val="solid"/>
              </a:ln>
              <a:effectLst/>
            </c:spPr>
          </c:marker>
          <c:cat>
            <c:strRef>
              <c:f>Part135_NonSched_FixedWing_AccR!$A$3:$A$12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Part135_NonSched_FixedWing_AccR!$B$3:$B$12</c:f>
              <c:numCache>
                <c:formatCode>General</c:formatCode>
                <c:ptCount val="10"/>
                <c:pt idx="0">
                  <c:v>0.27362685833680839</c:v>
                </c:pt>
                <c:pt idx="2">
                  <c:v>0.19301544654364827</c:v>
                </c:pt>
                <c:pt idx="3">
                  <c:v>0.3541125077406781</c:v>
                </c:pt>
                <c:pt idx="4">
                  <c:v>0.20225465398071543</c:v>
                </c:pt>
                <c:pt idx="5">
                  <c:v>0.12536313521500614</c:v>
                </c:pt>
                <c:pt idx="6">
                  <c:v>0.2488740523083483</c:v>
                </c:pt>
                <c:pt idx="7">
                  <c:v>0.20331583732781183</c:v>
                </c:pt>
                <c:pt idx="8">
                  <c:v>0.18004963608367555</c:v>
                </c:pt>
                <c:pt idx="9">
                  <c:v>0.19306651797970562</c:v>
                </c:pt>
              </c:numCache>
            </c:numRef>
          </c:val>
          <c:smooth val="0"/>
          <c:extLst>
            <c:ext xmlns:c16="http://schemas.microsoft.com/office/drawing/2014/chart" uri="{C3380CC4-5D6E-409C-BE32-E72D297353CC}">
              <c16:uniqueId val="{00000004-19A6-4544-8350-72DEC539A227}"/>
            </c:ext>
          </c:extLst>
        </c:ser>
        <c:dLbls>
          <c:showLegendKey val="0"/>
          <c:showVal val="0"/>
          <c:showCatName val="0"/>
          <c:showSerName val="0"/>
          <c:showPercent val="0"/>
          <c:showBubbleSize val="0"/>
        </c:dLbls>
        <c:marker val="1"/>
        <c:smooth val="0"/>
        <c:axId val="578941680"/>
        <c:axId val="578940432"/>
      </c:lineChart>
      <c:catAx>
        <c:axId val="578941680"/>
        <c:scaling>
          <c:orientation val="minMax"/>
        </c:scaling>
        <c:delete val="0"/>
        <c:axPos val="b"/>
        <c:title>
          <c:tx>
            <c:strRef>
              <c:f>Part135_NonSched_FixedWing_AccR!$A$2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78940432"/>
        <c:crosses val="autoZero"/>
        <c:auto val="1"/>
        <c:lblAlgn val="ctr"/>
        <c:lblOffset val="0"/>
        <c:noMultiLvlLbl val="0"/>
      </c:catAx>
      <c:valAx>
        <c:axId val="578940432"/>
        <c:scaling>
          <c:orientation val="minMax"/>
          <c:min val="0"/>
        </c:scaling>
        <c:delete val="0"/>
        <c:axPos val="l"/>
        <c:title>
          <c:tx>
            <c:rich>
              <a:bodyPr/>
              <a:lstStyle/>
              <a:p>
                <a:pPr>
                  <a:defRPr/>
                </a:pPr>
                <a:r>
                  <a:rPr lang="en-US"/>
                  <a:t>Accidents per 100,000 Flight Hours</a:t>
                </a:r>
              </a:p>
            </c:rich>
          </c:tx>
          <c:overlay val="0"/>
        </c:title>
        <c:numFmt formatCode="#,##0.0;;0" sourceLinked="0"/>
        <c:majorTickMark val="out"/>
        <c:minorTickMark val="none"/>
        <c:tickLblPos val="nextTo"/>
        <c:spPr>
          <a:ln w="6350">
            <a:solidFill>
              <a:srgbClr val="1A3B69"/>
            </a:solidFill>
          </a:ln>
        </c:spPr>
        <c:crossAx val="578941680"/>
        <c:crosses val="autoZero"/>
        <c:crossBetween val="midCat"/>
      </c:valAx>
      <c:spPr>
        <a:solidFill>
          <a:srgbClr val="FFFFFF"/>
        </a:solidFill>
        <a:ln w="6350">
          <a:solidFill>
            <a:srgbClr val="A5A5A5"/>
          </a:solidFill>
        </a:ln>
      </c:spPr>
    </c:plotArea>
    <c:legend>
      <c:legendPos val="tr"/>
      <c:layout>
        <c:manualLayout>
          <c:xMode val="edge"/>
          <c:yMode val="edge"/>
          <c:x val="0.84551640419947505"/>
          <c:y val="4.6406250000000003E-2"/>
          <c:w val="0.10186679790026247"/>
          <c:h val="0.1118938648293963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1"/>
          <c:order val="0"/>
          <c:tx>
            <c:strRef>
              <c:f>Part135_NonSched_Heli_AccRate!$C$2</c:f>
              <c:strCache>
                <c:ptCount val="1"/>
                <c:pt idx="0">
                  <c:v>Total</c:v>
                </c:pt>
              </c:strCache>
            </c:strRef>
          </c:tx>
          <c:spPr>
            <a:ln w="25400">
              <a:solidFill>
                <a:srgbClr val="67A3F3"/>
              </a:solidFill>
              <a:prstDash val="solid"/>
            </a:ln>
            <a:effectLst/>
          </c:spPr>
          <c:marker>
            <c:spPr>
              <a:solidFill>
                <a:srgbClr val="67A3F3"/>
              </a:solidFill>
              <a:ln w="6350">
                <a:solidFill>
                  <a:srgbClr val="1A3B69"/>
                </a:solidFill>
                <a:prstDash val="solid"/>
              </a:ln>
              <a:effectLst/>
            </c:spPr>
          </c:marker>
          <c:cat>
            <c:strRef>
              <c:f>Part135_NonSched_Heli_AccRate!$A$3:$A$12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Part135_NonSched_Heli_AccRate!$C$3:$C$12</c:f>
              <c:numCache>
                <c:formatCode>General</c:formatCode>
                <c:ptCount val="10"/>
                <c:pt idx="0">
                  <c:v>0.47753667481662593</c:v>
                </c:pt>
                <c:pt idx="2">
                  <c:v>0.69898249118757827</c:v>
                </c:pt>
                <c:pt idx="3">
                  <c:v>1.1911775890015823</c:v>
                </c:pt>
                <c:pt idx="4">
                  <c:v>1.0536510325341097</c:v>
                </c:pt>
                <c:pt idx="5">
                  <c:v>1.2062497522879974</c:v>
                </c:pt>
                <c:pt idx="6">
                  <c:v>0.93309869011605884</c:v>
                </c:pt>
                <c:pt idx="7">
                  <c:v>1.1597385176222268</c:v>
                </c:pt>
                <c:pt idx="8">
                  <c:v>1.3216387187279039</c:v>
                </c:pt>
                <c:pt idx="9">
                  <c:v>1.2858208251540844</c:v>
                </c:pt>
              </c:numCache>
            </c:numRef>
          </c:val>
          <c:smooth val="0"/>
          <c:extLst>
            <c:ext xmlns:c16="http://schemas.microsoft.com/office/drawing/2014/chart" uri="{C3380CC4-5D6E-409C-BE32-E72D297353CC}">
              <c16:uniqueId val="{00000005-0F8A-4EC8-BD05-BDC1838E7A49}"/>
            </c:ext>
          </c:extLst>
        </c:ser>
        <c:ser>
          <c:idx val="0"/>
          <c:order val="1"/>
          <c:tx>
            <c:strRef>
              <c:f>Part135_NonSched_Heli_AccRate!$B$2</c:f>
              <c:strCache>
                <c:ptCount val="1"/>
                <c:pt idx="0">
                  <c:v>Fatal</c:v>
                </c:pt>
              </c:strCache>
            </c:strRef>
          </c:tx>
          <c:spPr>
            <a:ln w="25400">
              <a:solidFill>
                <a:srgbClr val="FDC367"/>
              </a:solidFill>
              <a:prstDash val="solid"/>
            </a:ln>
            <a:effectLst/>
          </c:spPr>
          <c:marker>
            <c:symbol val="diamond"/>
            <c:size val="8"/>
            <c:spPr>
              <a:solidFill>
                <a:srgbClr val="FDC367"/>
              </a:solidFill>
              <a:ln w="6350">
                <a:solidFill>
                  <a:srgbClr val="1A3B69"/>
                </a:solidFill>
                <a:prstDash val="solid"/>
              </a:ln>
              <a:effectLst/>
            </c:spPr>
          </c:marker>
          <c:cat>
            <c:strRef>
              <c:f>Part135_NonSched_Heli_AccRate!$A$3:$A$12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Part135_NonSched_Heli_AccRate!$B$3:$B$12</c:f>
              <c:numCache>
                <c:formatCode>General</c:formatCode>
                <c:ptCount val="10"/>
                <c:pt idx="0">
                  <c:v>7.9589445802770983E-2</c:v>
                </c:pt>
                <c:pt idx="2">
                  <c:v>0.27959299647503133</c:v>
                </c:pt>
                <c:pt idx="3">
                  <c:v>0.18325809061562806</c:v>
                </c:pt>
                <c:pt idx="4">
                  <c:v>0.26341275813352744</c:v>
                </c:pt>
                <c:pt idx="5">
                  <c:v>0.34464278636799922</c:v>
                </c:pt>
                <c:pt idx="6">
                  <c:v>9.3309869011605887E-2</c:v>
                </c:pt>
                <c:pt idx="7">
                  <c:v>0.2899346294055567</c:v>
                </c:pt>
                <c:pt idx="8">
                  <c:v>0.18880553124684341</c:v>
                </c:pt>
                <c:pt idx="9">
                  <c:v>0.60004971840523935</c:v>
                </c:pt>
              </c:numCache>
            </c:numRef>
          </c:val>
          <c:smooth val="0"/>
          <c:extLst>
            <c:ext xmlns:c16="http://schemas.microsoft.com/office/drawing/2014/chart" uri="{C3380CC4-5D6E-409C-BE32-E72D297353CC}">
              <c16:uniqueId val="{00000004-0F8A-4EC8-BD05-BDC1838E7A49}"/>
            </c:ext>
          </c:extLst>
        </c:ser>
        <c:dLbls>
          <c:showLegendKey val="0"/>
          <c:showVal val="0"/>
          <c:showCatName val="0"/>
          <c:showSerName val="0"/>
          <c:showPercent val="0"/>
          <c:showBubbleSize val="0"/>
        </c:dLbls>
        <c:marker val="1"/>
        <c:smooth val="0"/>
        <c:axId val="579140336"/>
        <c:axId val="579140752"/>
      </c:lineChart>
      <c:catAx>
        <c:axId val="579140336"/>
        <c:scaling>
          <c:orientation val="minMax"/>
        </c:scaling>
        <c:delete val="0"/>
        <c:axPos val="b"/>
        <c:title>
          <c:tx>
            <c:strRef>
              <c:f>Part135_NonSched_Heli_AccRate!$A$2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79140752"/>
        <c:crosses val="autoZero"/>
        <c:auto val="1"/>
        <c:lblAlgn val="ctr"/>
        <c:lblOffset val="0"/>
        <c:noMultiLvlLbl val="0"/>
      </c:catAx>
      <c:valAx>
        <c:axId val="579140752"/>
        <c:scaling>
          <c:orientation val="minMax"/>
          <c:max val="1.6"/>
          <c:min val="0"/>
        </c:scaling>
        <c:delete val="0"/>
        <c:axPos val="l"/>
        <c:title>
          <c:tx>
            <c:rich>
              <a:bodyPr/>
              <a:lstStyle/>
              <a:p>
                <a:pPr>
                  <a:defRPr/>
                </a:pPr>
                <a:r>
                  <a:rPr lang="en-US"/>
                  <a:t>Accidents per 100,000 Flight Hours</a:t>
                </a:r>
              </a:p>
            </c:rich>
          </c:tx>
          <c:overlay val="0"/>
        </c:title>
        <c:numFmt formatCode="#,##0.0;;0" sourceLinked="0"/>
        <c:majorTickMark val="out"/>
        <c:minorTickMark val="none"/>
        <c:tickLblPos val="nextTo"/>
        <c:spPr>
          <a:ln w="6350">
            <a:solidFill>
              <a:srgbClr val="1A3B69"/>
            </a:solidFill>
          </a:ln>
        </c:spPr>
        <c:crossAx val="579140336"/>
        <c:crosses val="autoZero"/>
        <c:crossBetween val="midCat"/>
      </c:valAx>
      <c:spPr>
        <a:solidFill>
          <a:srgbClr val="FFFFFF"/>
        </a:solidFill>
        <a:ln w="6350">
          <a:solidFill>
            <a:srgbClr val="A5A5A5"/>
          </a:solidFill>
        </a:ln>
      </c:spPr>
    </c:plotArea>
    <c:legend>
      <c:legendPos val="tr"/>
      <c:layout>
        <c:manualLayout>
          <c:xMode val="edge"/>
          <c:yMode val="edge"/>
          <c:x val="0.84551640419947505"/>
          <c:y val="4.6406250000000003E-2"/>
          <c:w val="0.10186679790026247"/>
          <c:h val="0.1118938648293963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Part135_NonSched_FixedWing_Defi!$B$2</c:f>
              <c:strCache>
                <c:ptCount val="1"/>
                <c:pt idx="0">
                  <c:v>Fatal</c:v>
                </c:pt>
              </c:strCache>
            </c:strRef>
          </c:tx>
          <c:spPr>
            <a:solidFill>
              <a:srgbClr val="FDC367"/>
            </a:solidFill>
            <a:ln w="6350">
              <a:solidFill>
                <a:srgbClr val="1A3B69"/>
              </a:solidFill>
              <a:prstDash val="solid"/>
            </a:ln>
          </c:spPr>
          <c:invertIfNegative val="0"/>
          <c:cat>
            <c:strRef>
              <c:f>Part135_NonSched_FixedWing_Defi!$A$3:$A$13</c:f>
              <c:strCache>
                <c:ptCount val="11"/>
                <c:pt idx="0">
                  <c:v>System/Component Failure - Powerplant</c:v>
                </c:pt>
                <c:pt idx="1">
                  <c:v>Loss of Control In-Flight</c:v>
                </c:pt>
                <c:pt idx="2">
                  <c:v>Midair</c:v>
                </c:pt>
                <c:pt idx="3">
                  <c:v>Loss of Control on Ground</c:v>
                </c:pt>
                <c:pt idx="4">
                  <c:v>System/Component Failure - Non-power</c:v>
                </c:pt>
                <c:pt idx="5">
                  <c:v>Bird Strike</c:v>
                </c:pt>
                <c:pt idx="6">
                  <c:v>Ground Collision</c:v>
                </c:pt>
                <c:pt idx="7">
                  <c:v>Ground Handling</c:v>
                </c:pt>
                <c:pt idx="8">
                  <c:v>Runway Excursion</c:v>
                </c:pt>
                <c:pt idx="9">
                  <c:v>Turbulence Encounter</c:v>
                </c:pt>
                <c:pt idx="10">
                  <c:v>Unknown</c:v>
                </c:pt>
              </c:strCache>
            </c:strRef>
          </c:cat>
          <c:val>
            <c:numRef>
              <c:f>Part135_NonSched_FixedWing_Defi!$B$3:$B$13</c:f>
              <c:numCache>
                <c:formatCode>General</c:formatCode>
                <c:ptCount val="11"/>
                <c:pt idx="0">
                  <c:v>1</c:v>
                </c:pt>
                <c:pt idx="1">
                  <c:v>1</c:v>
                </c:pt>
                <c:pt idx="2">
                  <c:v>2</c:v>
                </c:pt>
                <c:pt idx="3">
                  <c:v>1</c:v>
                </c:pt>
                <c:pt idx="4">
                  <c:v>0</c:v>
                </c:pt>
                <c:pt idx="5">
                  <c:v>0</c:v>
                </c:pt>
                <c:pt idx="6">
                  <c:v>0</c:v>
                </c:pt>
                <c:pt idx="7">
                  <c:v>0</c:v>
                </c:pt>
                <c:pt idx="8">
                  <c:v>0</c:v>
                </c:pt>
                <c:pt idx="9">
                  <c:v>0</c:v>
                </c:pt>
                <c:pt idx="10">
                  <c:v>1</c:v>
                </c:pt>
              </c:numCache>
            </c:numRef>
          </c:val>
          <c:extLst>
            <c:ext xmlns:c16="http://schemas.microsoft.com/office/drawing/2014/chart" uri="{C3380CC4-5D6E-409C-BE32-E72D297353CC}">
              <c16:uniqueId val="{00000003-0A60-4465-AF3E-2C004A6B16D4}"/>
            </c:ext>
          </c:extLst>
        </c:ser>
        <c:ser>
          <c:idx val="1"/>
          <c:order val="1"/>
          <c:tx>
            <c:strRef>
              <c:f>Part135_NonSched_FixedWing_Defi!$C$2</c:f>
              <c:strCache>
                <c:ptCount val="1"/>
                <c:pt idx="0">
                  <c:v>Non-Fatal</c:v>
                </c:pt>
              </c:strCache>
            </c:strRef>
          </c:tx>
          <c:spPr>
            <a:solidFill>
              <a:srgbClr val="67A3F3"/>
            </a:solidFill>
            <a:ln w="6350">
              <a:solidFill>
                <a:srgbClr val="1A3B69"/>
              </a:solidFill>
              <a:prstDash val="solid"/>
            </a:ln>
          </c:spPr>
          <c:invertIfNegative val="0"/>
          <c:cat>
            <c:strRef>
              <c:f>Part135_NonSched_FixedWing_Defi!$A$3:$A$13</c:f>
              <c:strCache>
                <c:ptCount val="11"/>
                <c:pt idx="0">
                  <c:v>System/Component Failure - Powerplant</c:v>
                </c:pt>
                <c:pt idx="1">
                  <c:v>Loss of Control In-Flight</c:v>
                </c:pt>
                <c:pt idx="2">
                  <c:v>Midair</c:v>
                </c:pt>
                <c:pt idx="3">
                  <c:v>Loss of Control on Ground</c:v>
                </c:pt>
                <c:pt idx="4">
                  <c:v>System/Component Failure - Non-power</c:v>
                </c:pt>
                <c:pt idx="5">
                  <c:v>Bird Strike</c:v>
                </c:pt>
                <c:pt idx="6">
                  <c:v>Ground Collision</c:v>
                </c:pt>
                <c:pt idx="7">
                  <c:v>Ground Handling</c:v>
                </c:pt>
                <c:pt idx="8">
                  <c:v>Runway Excursion</c:v>
                </c:pt>
                <c:pt idx="9">
                  <c:v>Turbulence Encounter</c:v>
                </c:pt>
                <c:pt idx="10">
                  <c:v>Unknown</c:v>
                </c:pt>
              </c:strCache>
            </c:strRef>
          </c:cat>
          <c:val>
            <c:numRef>
              <c:f>Part135_NonSched_FixedWing_Defi!$C$3:$C$13</c:f>
              <c:numCache>
                <c:formatCode>General</c:formatCode>
                <c:ptCount val="11"/>
                <c:pt idx="0">
                  <c:v>3</c:v>
                </c:pt>
                <c:pt idx="1">
                  <c:v>2</c:v>
                </c:pt>
                <c:pt idx="2">
                  <c:v>0</c:v>
                </c:pt>
                <c:pt idx="3">
                  <c:v>1</c:v>
                </c:pt>
                <c:pt idx="4">
                  <c:v>2</c:v>
                </c:pt>
                <c:pt idx="5">
                  <c:v>1</c:v>
                </c:pt>
                <c:pt idx="6">
                  <c:v>1</c:v>
                </c:pt>
                <c:pt idx="7">
                  <c:v>1</c:v>
                </c:pt>
                <c:pt idx="8">
                  <c:v>1</c:v>
                </c:pt>
                <c:pt idx="9">
                  <c:v>1</c:v>
                </c:pt>
                <c:pt idx="10">
                  <c:v>0</c:v>
                </c:pt>
              </c:numCache>
            </c:numRef>
          </c:val>
          <c:extLst>
            <c:ext xmlns:c16="http://schemas.microsoft.com/office/drawing/2014/chart" uri="{C3380CC4-5D6E-409C-BE32-E72D297353CC}">
              <c16:uniqueId val="{00000004-0A60-4465-AF3E-2C004A6B16D4}"/>
            </c:ext>
          </c:extLst>
        </c:ser>
        <c:dLbls>
          <c:showLegendKey val="0"/>
          <c:showVal val="0"/>
          <c:showCatName val="0"/>
          <c:showSerName val="0"/>
          <c:showPercent val="0"/>
          <c:showBubbleSize val="0"/>
        </c:dLbls>
        <c:gapWidth val="36"/>
        <c:overlap val="100"/>
        <c:axId val="580264800"/>
        <c:axId val="580262304"/>
      </c:barChart>
      <c:catAx>
        <c:axId val="580264800"/>
        <c:scaling>
          <c:orientation val="maxMin"/>
        </c:scaling>
        <c:delete val="0"/>
        <c:axPos val="l"/>
        <c:title>
          <c:tx>
            <c:strRef>
              <c:f>Part135_NonSched_FixedWing_Defi!$A$2</c:f>
              <c:strCache>
                <c:ptCount val="1"/>
                <c:pt idx="0">
                  <c:v>Defining Event</c:v>
                </c:pt>
              </c:strCache>
            </c:strRef>
          </c:tx>
          <c:overlay val="0"/>
        </c:title>
        <c:numFmt formatCode="General" sourceLinked="1"/>
        <c:majorTickMark val="out"/>
        <c:minorTickMark val="none"/>
        <c:tickLblPos val="nextTo"/>
        <c:spPr>
          <a:ln w="6350">
            <a:solidFill>
              <a:srgbClr val="1A3B69"/>
            </a:solidFill>
          </a:ln>
        </c:spPr>
        <c:crossAx val="580262304"/>
        <c:crosses val="autoZero"/>
        <c:auto val="1"/>
        <c:lblAlgn val="ctr"/>
        <c:lblOffset val="0"/>
        <c:noMultiLvlLbl val="0"/>
      </c:catAx>
      <c:valAx>
        <c:axId val="580262304"/>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80264800"/>
        <c:crosses val="autoZero"/>
        <c:crossBetween val="between"/>
        <c:majorUnit val="1"/>
      </c:valAx>
      <c:spPr>
        <a:solidFill>
          <a:srgbClr val="FFFFFF"/>
        </a:solidFill>
        <a:ln w="6350">
          <a:solidFill>
            <a:srgbClr val="A5A5A5"/>
          </a:solidFill>
        </a:ln>
      </c:spPr>
    </c:plotArea>
    <c:legend>
      <c:legendPos val="b"/>
      <c:layout>
        <c:manualLayout>
          <c:xMode val="edge"/>
          <c:yMode val="edge"/>
          <c:x val="0.71565196850393697"/>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Part135_NonSched_FixedWing_Phas!$B$2</c:f>
              <c:strCache>
                <c:ptCount val="1"/>
                <c:pt idx="0">
                  <c:v>Fatal</c:v>
                </c:pt>
              </c:strCache>
            </c:strRef>
          </c:tx>
          <c:spPr>
            <a:solidFill>
              <a:srgbClr val="FDC367"/>
            </a:solidFill>
            <a:ln w="6350">
              <a:solidFill>
                <a:srgbClr val="1A3B69"/>
              </a:solidFill>
              <a:prstDash val="solid"/>
            </a:ln>
          </c:spPr>
          <c:invertIfNegative val="0"/>
          <c:cat>
            <c:strRef>
              <c:f>Part135_NonSched_FixedWing_Phas!$A$3:$A$9</c:f>
              <c:strCache>
                <c:ptCount val="7"/>
                <c:pt idx="0">
                  <c:v>Enroute</c:v>
                </c:pt>
                <c:pt idx="1">
                  <c:v>Maneuvering</c:v>
                </c:pt>
                <c:pt idx="2">
                  <c:v>Takeoff</c:v>
                </c:pt>
                <c:pt idx="3">
                  <c:v>Taxi</c:v>
                </c:pt>
                <c:pt idx="4">
                  <c:v>Initial Climb</c:v>
                </c:pt>
                <c:pt idx="5">
                  <c:v>Approach</c:v>
                </c:pt>
                <c:pt idx="6">
                  <c:v>Landing</c:v>
                </c:pt>
              </c:strCache>
            </c:strRef>
          </c:cat>
          <c:val>
            <c:numRef>
              <c:f>Part135_NonSched_FixedWing_Phas!$B$3:$B$9</c:f>
              <c:numCache>
                <c:formatCode>General</c:formatCode>
                <c:ptCount val="7"/>
                <c:pt idx="0">
                  <c:v>2</c:v>
                </c:pt>
                <c:pt idx="1">
                  <c:v>2</c:v>
                </c:pt>
                <c:pt idx="2">
                  <c:v>1</c:v>
                </c:pt>
                <c:pt idx="3">
                  <c:v>0</c:v>
                </c:pt>
                <c:pt idx="4">
                  <c:v>1</c:v>
                </c:pt>
                <c:pt idx="5">
                  <c:v>0</c:v>
                </c:pt>
                <c:pt idx="6">
                  <c:v>0</c:v>
                </c:pt>
              </c:numCache>
            </c:numRef>
          </c:val>
          <c:extLst>
            <c:ext xmlns:c16="http://schemas.microsoft.com/office/drawing/2014/chart" uri="{C3380CC4-5D6E-409C-BE32-E72D297353CC}">
              <c16:uniqueId val="{00000003-B0BD-4BC3-9995-DA93AC4274D5}"/>
            </c:ext>
          </c:extLst>
        </c:ser>
        <c:ser>
          <c:idx val="1"/>
          <c:order val="1"/>
          <c:tx>
            <c:strRef>
              <c:f>Part135_NonSched_FixedWing_Phas!$C$2</c:f>
              <c:strCache>
                <c:ptCount val="1"/>
                <c:pt idx="0">
                  <c:v>Non-Fatal</c:v>
                </c:pt>
              </c:strCache>
            </c:strRef>
          </c:tx>
          <c:spPr>
            <a:solidFill>
              <a:srgbClr val="67A3F3"/>
            </a:solidFill>
            <a:ln w="6350">
              <a:solidFill>
                <a:srgbClr val="1A3B69"/>
              </a:solidFill>
              <a:prstDash val="solid"/>
            </a:ln>
          </c:spPr>
          <c:invertIfNegative val="0"/>
          <c:cat>
            <c:strRef>
              <c:f>Part135_NonSched_FixedWing_Phas!$A$3:$A$9</c:f>
              <c:strCache>
                <c:ptCount val="7"/>
                <c:pt idx="0">
                  <c:v>Enroute</c:v>
                </c:pt>
                <c:pt idx="1">
                  <c:v>Maneuvering</c:v>
                </c:pt>
                <c:pt idx="2">
                  <c:v>Takeoff</c:v>
                </c:pt>
                <c:pt idx="3">
                  <c:v>Taxi</c:v>
                </c:pt>
                <c:pt idx="4">
                  <c:v>Initial Climb</c:v>
                </c:pt>
                <c:pt idx="5">
                  <c:v>Approach</c:v>
                </c:pt>
                <c:pt idx="6">
                  <c:v>Landing</c:v>
                </c:pt>
              </c:strCache>
            </c:strRef>
          </c:cat>
          <c:val>
            <c:numRef>
              <c:f>Part135_NonSched_FixedWing_Phas!$C$3:$C$9</c:f>
              <c:numCache>
                <c:formatCode>General</c:formatCode>
                <c:ptCount val="7"/>
                <c:pt idx="0">
                  <c:v>3</c:v>
                </c:pt>
                <c:pt idx="1">
                  <c:v>2</c:v>
                </c:pt>
                <c:pt idx="2">
                  <c:v>2</c:v>
                </c:pt>
                <c:pt idx="3">
                  <c:v>3</c:v>
                </c:pt>
                <c:pt idx="4">
                  <c:v>1</c:v>
                </c:pt>
                <c:pt idx="5">
                  <c:v>1</c:v>
                </c:pt>
                <c:pt idx="6">
                  <c:v>1</c:v>
                </c:pt>
              </c:numCache>
            </c:numRef>
          </c:val>
          <c:extLst>
            <c:ext xmlns:c16="http://schemas.microsoft.com/office/drawing/2014/chart" uri="{C3380CC4-5D6E-409C-BE32-E72D297353CC}">
              <c16:uniqueId val="{00000004-B0BD-4BC3-9995-DA93AC4274D5}"/>
            </c:ext>
          </c:extLst>
        </c:ser>
        <c:dLbls>
          <c:showLegendKey val="0"/>
          <c:showVal val="0"/>
          <c:showCatName val="0"/>
          <c:showSerName val="0"/>
          <c:showPercent val="0"/>
          <c:showBubbleSize val="0"/>
        </c:dLbls>
        <c:gapWidth val="36"/>
        <c:overlap val="100"/>
        <c:axId val="582657568"/>
        <c:axId val="582665056"/>
      </c:barChart>
      <c:catAx>
        <c:axId val="582657568"/>
        <c:scaling>
          <c:orientation val="maxMin"/>
        </c:scaling>
        <c:delete val="0"/>
        <c:axPos val="l"/>
        <c:title>
          <c:tx>
            <c:strRef>
              <c:f>Part135_NonSched_FixedWing_Phas!$A$2</c:f>
              <c:strCache>
                <c:ptCount val="1"/>
                <c:pt idx="0">
                  <c:v>Phase of Flight</c:v>
                </c:pt>
              </c:strCache>
            </c:strRef>
          </c:tx>
          <c:overlay val="0"/>
        </c:title>
        <c:numFmt formatCode="General" sourceLinked="1"/>
        <c:majorTickMark val="out"/>
        <c:minorTickMark val="none"/>
        <c:tickLblPos val="nextTo"/>
        <c:spPr>
          <a:ln w="6350">
            <a:solidFill>
              <a:srgbClr val="1A3B69"/>
            </a:solidFill>
          </a:ln>
        </c:spPr>
        <c:crossAx val="582665056"/>
        <c:crosses val="autoZero"/>
        <c:auto val="1"/>
        <c:lblAlgn val="ctr"/>
        <c:lblOffset val="0"/>
        <c:noMultiLvlLbl val="0"/>
      </c:catAx>
      <c:valAx>
        <c:axId val="582665056"/>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82657568"/>
        <c:crosses val="autoZero"/>
        <c:crossBetween val="between"/>
      </c:valAx>
      <c:spPr>
        <a:solidFill>
          <a:srgbClr val="FFFFFF"/>
        </a:solidFill>
        <a:ln w="6350">
          <a:solidFill>
            <a:srgbClr val="A5A5A5"/>
          </a:solidFill>
        </a:ln>
      </c:spPr>
    </c:plotArea>
    <c:legend>
      <c:legendPos val="b"/>
      <c:layout>
        <c:manualLayout>
          <c:xMode val="edge"/>
          <c:yMode val="edge"/>
          <c:x val="0.72538110236220488"/>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Part135_NonSched_Heli_DefiningE!$B$2</c:f>
              <c:strCache>
                <c:ptCount val="1"/>
                <c:pt idx="0">
                  <c:v>Fatal</c:v>
                </c:pt>
              </c:strCache>
            </c:strRef>
          </c:tx>
          <c:spPr>
            <a:solidFill>
              <a:srgbClr val="FDC367"/>
            </a:solidFill>
            <a:ln w="6350">
              <a:solidFill>
                <a:srgbClr val="1A3B69"/>
              </a:solidFill>
              <a:prstDash val="solid"/>
            </a:ln>
          </c:spPr>
          <c:invertIfNegative val="0"/>
          <c:cat>
            <c:strRef>
              <c:f>Part135_NonSched_Heli_DefiningE!$A$3:$A$10</c:f>
              <c:strCache>
                <c:ptCount val="8"/>
                <c:pt idx="0">
                  <c:v>Loss of Control In-Flight</c:v>
                </c:pt>
                <c:pt idx="1">
                  <c:v>System/Component Failure - Powerplant</c:v>
                </c:pt>
                <c:pt idx="2">
                  <c:v>Abrupt Maneuver</c:v>
                </c:pt>
                <c:pt idx="3">
                  <c:v>Medical Event</c:v>
                </c:pt>
                <c:pt idx="4">
                  <c:v>Unintended Flight Into IMC</c:v>
                </c:pt>
                <c:pt idx="5">
                  <c:v>Ground Collision</c:v>
                </c:pt>
                <c:pt idx="6">
                  <c:v>Other</c:v>
                </c:pt>
                <c:pt idx="7">
                  <c:v>Unknown</c:v>
                </c:pt>
              </c:strCache>
            </c:strRef>
          </c:cat>
          <c:val>
            <c:numRef>
              <c:f>Part135_NonSched_Heli_DefiningE!$B$3:$B$10</c:f>
              <c:numCache>
                <c:formatCode>General</c:formatCode>
                <c:ptCount val="8"/>
                <c:pt idx="0">
                  <c:v>2</c:v>
                </c:pt>
                <c:pt idx="1">
                  <c:v>1</c:v>
                </c:pt>
                <c:pt idx="2">
                  <c:v>1</c:v>
                </c:pt>
                <c:pt idx="3">
                  <c:v>1</c:v>
                </c:pt>
                <c:pt idx="4">
                  <c:v>1</c:v>
                </c:pt>
                <c:pt idx="5">
                  <c:v>0</c:v>
                </c:pt>
                <c:pt idx="6">
                  <c:v>0</c:v>
                </c:pt>
                <c:pt idx="7">
                  <c:v>1</c:v>
                </c:pt>
              </c:numCache>
            </c:numRef>
          </c:val>
          <c:extLst>
            <c:ext xmlns:c16="http://schemas.microsoft.com/office/drawing/2014/chart" uri="{C3380CC4-5D6E-409C-BE32-E72D297353CC}">
              <c16:uniqueId val="{00000003-91BB-4460-9496-DC3722A37EBC}"/>
            </c:ext>
          </c:extLst>
        </c:ser>
        <c:ser>
          <c:idx val="1"/>
          <c:order val="1"/>
          <c:tx>
            <c:strRef>
              <c:f>Part135_NonSched_Heli_DefiningE!$C$2</c:f>
              <c:strCache>
                <c:ptCount val="1"/>
                <c:pt idx="0">
                  <c:v>Non-Fatal</c:v>
                </c:pt>
              </c:strCache>
            </c:strRef>
          </c:tx>
          <c:spPr>
            <a:solidFill>
              <a:srgbClr val="67A3F3"/>
            </a:solidFill>
            <a:ln w="6350">
              <a:solidFill>
                <a:srgbClr val="1A3B69"/>
              </a:solidFill>
              <a:prstDash val="solid"/>
            </a:ln>
          </c:spPr>
          <c:invertIfNegative val="0"/>
          <c:cat>
            <c:strRef>
              <c:f>Part135_NonSched_Heli_DefiningE!$A$3:$A$10</c:f>
              <c:strCache>
                <c:ptCount val="8"/>
                <c:pt idx="0">
                  <c:v>Loss of Control In-Flight</c:v>
                </c:pt>
                <c:pt idx="1">
                  <c:v>System/Component Failure - Powerplant</c:v>
                </c:pt>
                <c:pt idx="2">
                  <c:v>Abrupt Maneuver</c:v>
                </c:pt>
                <c:pt idx="3">
                  <c:v>Medical Event</c:v>
                </c:pt>
                <c:pt idx="4">
                  <c:v>Unintended Flight Into IMC</c:v>
                </c:pt>
                <c:pt idx="5">
                  <c:v>Ground Collision</c:v>
                </c:pt>
                <c:pt idx="6">
                  <c:v>Other</c:v>
                </c:pt>
                <c:pt idx="7">
                  <c:v>Unknown</c:v>
                </c:pt>
              </c:strCache>
            </c:strRef>
          </c:cat>
          <c:val>
            <c:numRef>
              <c:f>Part135_NonSched_Heli_DefiningE!$C$3:$C$10</c:f>
              <c:numCache>
                <c:formatCode>General</c:formatCode>
                <c:ptCount val="8"/>
                <c:pt idx="0">
                  <c:v>2</c:v>
                </c:pt>
                <c:pt idx="1">
                  <c:v>3</c:v>
                </c:pt>
                <c:pt idx="2">
                  <c:v>1</c:v>
                </c:pt>
                <c:pt idx="3">
                  <c:v>0</c:v>
                </c:pt>
                <c:pt idx="4">
                  <c:v>0</c:v>
                </c:pt>
                <c:pt idx="5">
                  <c:v>1</c:v>
                </c:pt>
                <c:pt idx="6">
                  <c:v>1</c:v>
                </c:pt>
                <c:pt idx="7">
                  <c:v>0</c:v>
                </c:pt>
              </c:numCache>
            </c:numRef>
          </c:val>
          <c:extLst>
            <c:ext xmlns:c16="http://schemas.microsoft.com/office/drawing/2014/chart" uri="{C3380CC4-5D6E-409C-BE32-E72D297353CC}">
              <c16:uniqueId val="{00000004-91BB-4460-9496-DC3722A37EBC}"/>
            </c:ext>
          </c:extLst>
        </c:ser>
        <c:dLbls>
          <c:showLegendKey val="0"/>
          <c:showVal val="0"/>
          <c:showCatName val="0"/>
          <c:showSerName val="0"/>
          <c:showPercent val="0"/>
          <c:showBubbleSize val="0"/>
        </c:dLbls>
        <c:gapWidth val="36"/>
        <c:overlap val="100"/>
        <c:axId val="294666624"/>
        <c:axId val="294674112"/>
      </c:barChart>
      <c:catAx>
        <c:axId val="294666624"/>
        <c:scaling>
          <c:orientation val="maxMin"/>
        </c:scaling>
        <c:delete val="0"/>
        <c:axPos val="l"/>
        <c:title>
          <c:tx>
            <c:strRef>
              <c:f>Part135_NonSched_Heli_DefiningE!$A$2</c:f>
              <c:strCache>
                <c:ptCount val="1"/>
                <c:pt idx="0">
                  <c:v>Defining Event</c:v>
                </c:pt>
              </c:strCache>
            </c:strRef>
          </c:tx>
          <c:overlay val="0"/>
        </c:title>
        <c:numFmt formatCode="General" sourceLinked="1"/>
        <c:majorTickMark val="out"/>
        <c:minorTickMark val="none"/>
        <c:tickLblPos val="nextTo"/>
        <c:spPr>
          <a:ln w="6350">
            <a:solidFill>
              <a:srgbClr val="1A3B69"/>
            </a:solidFill>
          </a:ln>
        </c:spPr>
        <c:crossAx val="294674112"/>
        <c:crosses val="autoZero"/>
        <c:auto val="1"/>
        <c:lblAlgn val="ctr"/>
        <c:lblOffset val="0"/>
        <c:noMultiLvlLbl val="0"/>
      </c:catAx>
      <c:valAx>
        <c:axId val="294674112"/>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294666624"/>
        <c:crosses val="autoZero"/>
        <c:crossBetween val="between"/>
        <c:majorUnit val="1"/>
      </c:valAx>
      <c:spPr>
        <a:solidFill>
          <a:srgbClr val="FFFFFF"/>
        </a:solidFill>
        <a:ln w="6350">
          <a:solidFill>
            <a:srgbClr val="A5A5A5"/>
          </a:solidFill>
        </a:ln>
      </c:spPr>
    </c:plotArea>
    <c:legend>
      <c:legendPos val="b"/>
      <c:layout>
        <c:manualLayout>
          <c:xMode val="edge"/>
          <c:yMode val="edge"/>
          <c:x val="0.71565196850393697"/>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Part135_NonSched_Heli_PhaseOfFl!$B$2</c:f>
              <c:strCache>
                <c:ptCount val="1"/>
                <c:pt idx="0">
                  <c:v>Fatal</c:v>
                </c:pt>
              </c:strCache>
            </c:strRef>
          </c:tx>
          <c:spPr>
            <a:solidFill>
              <a:srgbClr val="FDC367"/>
            </a:solidFill>
            <a:ln w="6350">
              <a:solidFill>
                <a:srgbClr val="1A3B69"/>
              </a:solidFill>
              <a:prstDash val="solid"/>
            </a:ln>
          </c:spPr>
          <c:invertIfNegative val="0"/>
          <c:cat>
            <c:strRef>
              <c:f>Part135_NonSched_Heli_PhaseOfFl!$A$3:$A$8</c:f>
              <c:strCache>
                <c:ptCount val="6"/>
                <c:pt idx="0">
                  <c:v>Enroute</c:v>
                </c:pt>
                <c:pt idx="1">
                  <c:v>Approach</c:v>
                </c:pt>
                <c:pt idx="2">
                  <c:v>Maneuvering</c:v>
                </c:pt>
                <c:pt idx="3">
                  <c:v>Takeoff</c:v>
                </c:pt>
                <c:pt idx="4">
                  <c:v>Landing</c:v>
                </c:pt>
                <c:pt idx="5">
                  <c:v>Standing</c:v>
                </c:pt>
              </c:strCache>
            </c:strRef>
          </c:cat>
          <c:val>
            <c:numRef>
              <c:f>Part135_NonSched_Heli_PhaseOfFl!$B$3:$B$8</c:f>
              <c:numCache>
                <c:formatCode>General</c:formatCode>
                <c:ptCount val="6"/>
                <c:pt idx="0">
                  <c:v>4</c:v>
                </c:pt>
                <c:pt idx="1">
                  <c:v>2</c:v>
                </c:pt>
                <c:pt idx="2">
                  <c:v>1</c:v>
                </c:pt>
                <c:pt idx="3">
                  <c:v>0</c:v>
                </c:pt>
                <c:pt idx="4">
                  <c:v>0</c:v>
                </c:pt>
                <c:pt idx="5">
                  <c:v>0</c:v>
                </c:pt>
              </c:numCache>
            </c:numRef>
          </c:val>
          <c:extLst>
            <c:ext xmlns:c16="http://schemas.microsoft.com/office/drawing/2014/chart" uri="{C3380CC4-5D6E-409C-BE32-E72D297353CC}">
              <c16:uniqueId val="{00000003-59A8-4DE6-BFCD-3766AB5E4FB6}"/>
            </c:ext>
          </c:extLst>
        </c:ser>
        <c:ser>
          <c:idx val="1"/>
          <c:order val="1"/>
          <c:tx>
            <c:strRef>
              <c:f>Part135_NonSched_Heli_PhaseOfFl!$C$2</c:f>
              <c:strCache>
                <c:ptCount val="1"/>
                <c:pt idx="0">
                  <c:v>Non-Fatal</c:v>
                </c:pt>
              </c:strCache>
            </c:strRef>
          </c:tx>
          <c:spPr>
            <a:solidFill>
              <a:srgbClr val="67A3F3"/>
            </a:solidFill>
            <a:ln w="6350">
              <a:solidFill>
                <a:srgbClr val="1A3B69"/>
              </a:solidFill>
              <a:prstDash val="solid"/>
            </a:ln>
          </c:spPr>
          <c:invertIfNegative val="0"/>
          <c:cat>
            <c:strRef>
              <c:f>Part135_NonSched_Heli_PhaseOfFl!$A$3:$A$8</c:f>
              <c:strCache>
                <c:ptCount val="6"/>
                <c:pt idx="0">
                  <c:v>Enroute</c:v>
                </c:pt>
                <c:pt idx="1">
                  <c:v>Approach</c:v>
                </c:pt>
                <c:pt idx="2">
                  <c:v>Maneuvering</c:v>
                </c:pt>
                <c:pt idx="3">
                  <c:v>Takeoff</c:v>
                </c:pt>
                <c:pt idx="4">
                  <c:v>Landing</c:v>
                </c:pt>
                <c:pt idx="5">
                  <c:v>Standing</c:v>
                </c:pt>
              </c:strCache>
            </c:strRef>
          </c:cat>
          <c:val>
            <c:numRef>
              <c:f>Part135_NonSched_Heli_PhaseOfFl!$C$3:$C$8</c:f>
              <c:numCache>
                <c:formatCode>General</c:formatCode>
                <c:ptCount val="6"/>
                <c:pt idx="0">
                  <c:v>3</c:v>
                </c:pt>
                <c:pt idx="1">
                  <c:v>0</c:v>
                </c:pt>
                <c:pt idx="2">
                  <c:v>1</c:v>
                </c:pt>
                <c:pt idx="3">
                  <c:v>2</c:v>
                </c:pt>
                <c:pt idx="4">
                  <c:v>1</c:v>
                </c:pt>
                <c:pt idx="5">
                  <c:v>1</c:v>
                </c:pt>
              </c:numCache>
            </c:numRef>
          </c:val>
          <c:extLst>
            <c:ext xmlns:c16="http://schemas.microsoft.com/office/drawing/2014/chart" uri="{C3380CC4-5D6E-409C-BE32-E72D297353CC}">
              <c16:uniqueId val="{00000004-59A8-4DE6-BFCD-3766AB5E4FB6}"/>
            </c:ext>
          </c:extLst>
        </c:ser>
        <c:dLbls>
          <c:showLegendKey val="0"/>
          <c:showVal val="0"/>
          <c:showCatName val="0"/>
          <c:showSerName val="0"/>
          <c:showPercent val="0"/>
          <c:showBubbleSize val="0"/>
        </c:dLbls>
        <c:gapWidth val="36"/>
        <c:overlap val="100"/>
        <c:axId val="294680352"/>
        <c:axId val="294680768"/>
      </c:barChart>
      <c:catAx>
        <c:axId val="294680352"/>
        <c:scaling>
          <c:orientation val="maxMin"/>
        </c:scaling>
        <c:delete val="0"/>
        <c:axPos val="l"/>
        <c:title>
          <c:tx>
            <c:strRef>
              <c:f>Part135_NonSched_Heli_PhaseOfFl!$A$2</c:f>
              <c:strCache>
                <c:ptCount val="1"/>
                <c:pt idx="0">
                  <c:v>Phase of Flight</c:v>
                </c:pt>
              </c:strCache>
            </c:strRef>
          </c:tx>
          <c:overlay val="0"/>
        </c:title>
        <c:numFmt formatCode="General" sourceLinked="1"/>
        <c:majorTickMark val="out"/>
        <c:minorTickMark val="none"/>
        <c:tickLblPos val="nextTo"/>
        <c:spPr>
          <a:ln w="6350">
            <a:solidFill>
              <a:srgbClr val="1A3B69"/>
            </a:solidFill>
          </a:ln>
        </c:spPr>
        <c:crossAx val="294680768"/>
        <c:crosses val="autoZero"/>
        <c:auto val="1"/>
        <c:lblAlgn val="ctr"/>
        <c:lblOffset val="0"/>
        <c:noMultiLvlLbl val="0"/>
      </c:catAx>
      <c:valAx>
        <c:axId val="294680768"/>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294680352"/>
        <c:crosses val="autoZero"/>
        <c:crossBetween val="between"/>
      </c:valAx>
      <c:spPr>
        <a:solidFill>
          <a:srgbClr val="FFFFFF"/>
        </a:solidFill>
        <a:ln w="6350">
          <a:solidFill>
            <a:srgbClr val="A5A5A5"/>
          </a:solidFill>
        </a:ln>
      </c:spPr>
    </c:plotArea>
    <c:legend>
      <c:legendPos val="b"/>
      <c:layout>
        <c:manualLayout>
          <c:xMode val="edge"/>
          <c:yMode val="edge"/>
          <c:x val="0.72538110236220488"/>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Part135_Scheduled_FlightHours!$B$2</c:f>
              <c:strCache>
                <c:ptCount val="1"/>
                <c:pt idx="0">
                  <c:v>Flight Hours (100,000s)</c:v>
                </c:pt>
              </c:strCache>
            </c:strRef>
          </c:tx>
          <c:spPr>
            <a:ln w="25400">
              <a:solidFill>
                <a:srgbClr val="67A3F3"/>
              </a:solidFill>
              <a:prstDash val="solid"/>
            </a:ln>
            <a:effectLst/>
          </c:spPr>
          <c:marker>
            <c:symbol val="diamond"/>
            <c:size val="8"/>
            <c:spPr>
              <a:solidFill>
                <a:srgbClr val="67A3F3"/>
              </a:solidFill>
              <a:ln w="6350">
                <a:solidFill>
                  <a:srgbClr val="1A3B69"/>
                </a:solidFill>
                <a:prstDash val="solid"/>
              </a:ln>
              <a:effectLst/>
            </c:spPr>
          </c:marker>
          <c:cat>
            <c:numRef>
              <c:f>Part135_Scheduled_FlightHours!$A$3:$A$12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Part135_Scheduled_FlightHours!$B$3:$B$12</c:f>
              <c:numCache>
                <c:formatCode>General</c:formatCode>
                <c:ptCount val="10"/>
                <c:pt idx="0">
                  <c:v>3.1464799999999999</c:v>
                </c:pt>
                <c:pt idx="1">
                  <c:v>3.2563200000000001</c:v>
                </c:pt>
                <c:pt idx="2">
                  <c:v>3.2241599999999999</c:v>
                </c:pt>
                <c:pt idx="3">
                  <c:v>3.2515399999999999</c:v>
                </c:pt>
                <c:pt idx="4">
                  <c:v>3.3501500000000002</c:v>
                </c:pt>
                <c:pt idx="5">
                  <c:v>3.5986600000000002</c:v>
                </c:pt>
                <c:pt idx="6">
                  <c:v>3.7685399999999998</c:v>
                </c:pt>
                <c:pt idx="7">
                  <c:v>3.92076</c:v>
                </c:pt>
                <c:pt idx="8">
                  <c:v>4.21319</c:v>
                </c:pt>
                <c:pt idx="9">
                  <c:v>4.1679700000000004</c:v>
                </c:pt>
              </c:numCache>
            </c:numRef>
          </c:val>
          <c:smooth val="0"/>
          <c:extLst>
            <c:ext xmlns:c16="http://schemas.microsoft.com/office/drawing/2014/chart" uri="{C3380CC4-5D6E-409C-BE32-E72D297353CC}">
              <c16:uniqueId val="{00000003-F46E-49F5-A090-8B7C97366719}"/>
            </c:ext>
          </c:extLst>
        </c:ser>
        <c:dLbls>
          <c:showLegendKey val="0"/>
          <c:showVal val="0"/>
          <c:showCatName val="0"/>
          <c:showSerName val="0"/>
          <c:showPercent val="0"/>
          <c:showBubbleSize val="0"/>
        </c:dLbls>
        <c:marker val="1"/>
        <c:smooth val="0"/>
        <c:axId val="532942848"/>
        <c:axId val="532943680"/>
      </c:lineChart>
      <c:catAx>
        <c:axId val="532942848"/>
        <c:scaling>
          <c:orientation val="minMax"/>
        </c:scaling>
        <c:delete val="0"/>
        <c:axPos val="b"/>
        <c:title>
          <c:tx>
            <c:strRef>
              <c:f>Part135_Scheduled_FlightHours!$A$2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32943680"/>
        <c:crosses val="autoZero"/>
        <c:auto val="1"/>
        <c:lblAlgn val="ctr"/>
        <c:lblOffset val="0"/>
        <c:noMultiLvlLbl val="0"/>
      </c:catAx>
      <c:valAx>
        <c:axId val="532943680"/>
        <c:scaling>
          <c:orientation val="minMax"/>
          <c:min val="0"/>
        </c:scaling>
        <c:delete val="0"/>
        <c:axPos val="l"/>
        <c:title>
          <c:tx>
            <c:rich>
              <a:bodyPr/>
              <a:lstStyle/>
              <a:p>
                <a:pPr>
                  <a:defRPr/>
                </a:pPr>
                <a:r>
                  <a:rPr lang="en-US"/>
                  <a:t>Flight Hours (100,000s)</a:t>
                </a:r>
              </a:p>
            </c:rich>
          </c:tx>
          <c:overlay val="0"/>
        </c:title>
        <c:numFmt formatCode="#,##0.0;;0" sourceLinked="0"/>
        <c:majorTickMark val="out"/>
        <c:minorTickMark val="none"/>
        <c:tickLblPos val="nextTo"/>
        <c:spPr>
          <a:ln w="6350">
            <a:solidFill>
              <a:srgbClr val="1A3B69"/>
            </a:solidFill>
          </a:ln>
        </c:spPr>
        <c:crossAx val="532942848"/>
        <c:crosses val="autoZero"/>
        <c:crossBetween val="midCat"/>
      </c:valAx>
      <c:spPr>
        <a:solidFill>
          <a:srgbClr val="FFFFFF"/>
        </a:solidFill>
        <a:ln w="6350">
          <a:solidFill>
            <a:srgbClr val="A5A5A5"/>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Part135_Scheduled_Departures!$B$2</c:f>
              <c:strCache>
                <c:ptCount val="1"/>
                <c:pt idx="0">
                  <c:v>Departures (100,000s)</c:v>
                </c:pt>
              </c:strCache>
            </c:strRef>
          </c:tx>
          <c:spPr>
            <a:ln w="25400">
              <a:solidFill>
                <a:srgbClr val="67A3F3"/>
              </a:solidFill>
              <a:prstDash val="solid"/>
            </a:ln>
            <a:effectLst/>
          </c:spPr>
          <c:marker>
            <c:symbol val="diamond"/>
            <c:size val="8"/>
            <c:spPr>
              <a:solidFill>
                <a:srgbClr val="67A3F3"/>
              </a:solidFill>
              <a:ln w="6350">
                <a:solidFill>
                  <a:srgbClr val="1A3B69"/>
                </a:solidFill>
                <a:prstDash val="solid"/>
              </a:ln>
              <a:effectLst/>
            </c:spPr>
          </c:marker>
          <c:cat>
            <c:numRef>
              <c:f>Part135_Scheduled_Departures!$A$3:$A$12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Part135_Scheduled_Departures!$B$3:$B$12</c:f>
              <c:numCache>
                <c:formatCode>General</c:formatCode>
                <c:ptCount val="10"/>
                <c:pt idx="0">
                  <c:v>6.05342</c:v>
                </c:pt>
                <c:pt idx="1">
                  <c:v>6.0789799999999996</c:v>
                </c:pt>
                <c:pt idx="2">
                  <c:v>6.0201399999999996</c:v>
                </c:pt>
                <c:pt idx="3">
                  <c:v>5.77447</c:v>
                </c:pt>
                <c:pt idx="4">
                  <c:v>6.2439099999999996</c:v>
                </c:pt>
                <c:pt idx="5">
                  <c:v>6.3230899999999997</c:v>
                </c:pt>
                <c:pt idx="6">
                  <c:v>6.3578700000000001</c:v>
                </c:pt>
                <c:pt idx="7">
                  <c:v>6.2471399999999999</c:v>
                </c:pt>
                <c:pt idx="8">
                  <c:v>6.4458299999999999</c:v>
                </c:pt>
                <c:pt idx="9">
                  <c:v>6.3395700000000001</c:v>
                </c:pt>
              </c:numCache>
            </c:numRef>
          </c:val>
          <c:smooth val="0"/>
          <c:extLst>
            <c:ext xmlns:c16="http://schemas.microsoft.com/office/drawing/2014/chart" uri="{C3380CC4-5D6E-409C-BE32-E72D297353CC}">
              <c16:uniqueId val="{00000003-4883-4945-8EB5-A88992F83158}"/>
            </c:ext>
          </c:extLst>
        </c:ser>
        <c:dLbls>
          <c:showLegendKey val="0"/>
          <c:showVal val="0"/>
          <c:showCatName val="0"/>
          <c:showSerName val="0"/>
          <c:showPercent val="0"/>
          <c:showBubbleSize val="0"/>
        </c:dLbls>
        <c:marker val="1"/>
        <c:smooth val="0"/>
        <c:axId val="537201248"/>
        <c:axId val="537194592"/>
      </c:lineChart>
      <c:catAx>
        <c:axId val="537201248"/>
        <c:scaling>
          <c:orientation val="minMax"/>
        </c:scaling>
        <c:delete val="0"/>
        <c:axPos val="b"/>
        <c:title>
          <c:tx>
            <c:strRef>
              <c:f>Part135_Scheduled_Departures!$A$2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37194592"/>
        <c:crosses val="autoZero"/>
        <c:auto val="1"/>
        <c:lblAlgn val="ctr"/>
        <c:lblOffset val="0"/>
        <c:noMultiLvlLbl val="0"/>
      </c:catAx>
      <c:valAx>
        <c:axId val="537194592"/>
        <c:scaling>
          <c:orientation val="minMax"/>
          <c:min val="0"/>
        </c:scaling>
        <c:delete val="0"/>
        <c:axPos val="l"/>
        <c:title>
          <c:tx>
            <c:rich>
              <a:bodyPr/>
              <a:lstStyle/>
              <a:p>
                <a:pPr>
                  <a:defRPr/>
                </a:pPr>
                <a:r>
                  <a:rPr lang="en-US"/>
                  <a:t>Departures (100,000s)</a:t>
                </a:r>
              </a:p>
            </c:rich>
          </c:tx>
          <c:overlay val="0"/>
        </c:title>
        <c:numFmt formatCode="General" sourceLinked="1"/>
        <c:majorTickMark val="out"/>
        <c:minorTickMark val="none"/>
        <c:tickLblPos val="nextTo"/>
        <c:spPr>
          <a:ln w="6350">
            <a:solidFill>
              <a:srgbClr val="1A3B69"/>
            </a:solidFill>
          </a:ln>
        </c:spPr>
        <c:crossAx val="537201248"/>
        <c:crosses val="autoZero"/>
        <c:crossBetween val="midCat"/>
      </c:valAx>
      <c:spPr>
        <a:solidFill>
          <a:srgbClr val="FFFFFF"/>
        </a:solidFill>
        <a:ln w="6350">
          <a:solidFill>
            <a:srgbClr val="A5A5A5"/>
          </a:solid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1"/>
          <c:order val="0"/>
          <c:tx>
            <c:strRef>
              <c:f>Part135_Scheduled_AccRate!$C$2</c:f>
              <c:strCache>
                <c:ptCount val="1"/>
                <c:pt idx="0">
                  <c:v>Accidents per 100,000 Flight Hours</c:v>
                </c:pt>
              </c:strCache>
            </c:strRef>
          </c:tx>
          <c:spPr>
            <a:ln w="25400">
              <a:solidFill>
                <a:srgbClr val="67A3F3"/>
              </a:solidFill>
              <a:prstDash val="solid"/>
            </a:ln>
            <a:effectLst/>
          </c:spPr>
          <c:marker>
            <c:spPr>
              <a:solidFill>
                <a:srgbClr val="67A3F3"/>
              </a:solidFill>
              <a:ln w="6350">
                <a:solidFill>
                  <a:srgbClr val="1A3B69"/>
                </a:solidFill>
                <a:prstDash val="solid"/>
              </a:ln>
              <a:effectLst/>
            </c:spPr>
          </c:marker>
          <c:cat>
            <c:numRef>
              <c:f>Part135_Scheduled_AccRate!$A$3:$A$12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Part135_Scheduled_AccRate!$C$3:$C$12</c:f>
              <c:numCache>
                <c:formatCode>General</c:formatCode>
                <c:ptCount val="10"/>
                <c:pt idx="0">
                  <c:v>1.9068927817751902</c:v>
                </c:pt>
                <c:pt idx="1">
                  <c:v>1.228380503144654</c:v>
                </c:pt>
                <c:pt idx="2">
                  <c:v>0.93047491439630792</c:v>
                </c:pt>
                <c:pt idx="3">
                  <c:v>1.8452794675753643</c:v>
                </c:pt>
                <c:pt idx="4">
                  <c:v>0.89548229183767891</c:v>
                </c:pt>
                <c:pt idx="5">
                  <c:v>1.1115248453591058</c:v>
                </c:pt>
                <c:pt idx="6">
                  <c:v>2.3881927749207916</c:v>
                </c:pt>
                <c:pt idx="7">
                  <c:v>1.53031555106663</c:v>
                </c:pt>
                <c:pt idx="8">
                  <c:v>0.47469969310664839</c:v>
                </c:pt>
                <c:pt idx="9">
                  <c:v>2.1593245632766069</c:v>
                </c:pt>
              </c:numCache>
            </c:numRef>
          </c:val>
          <c:smooth val="0"/>
          <c:extLst>
            <c:ext xmlns:c16="http://schemas.microsoft.com/office/drawing/2014/chart" uri="{C3380CC4-5D6E-409C-BE32-E72D297353CC}">
              <c16:uniqueId val="{00000005-6D6A-4BA2-9B82-19A5B0B5CCD2}"/>
            </c:ext>
          </c:extLst>
        </c:ser>
        <c:ser>
          <c:idx val="0"/>
          <c:order val="1"/>
          <c:tx>
            <c:strRef>
              <c:f>Part135_Scheduled_AccRate!$B$2</c:f>
              <c:strCache>
                <c:ptCount val="1"/>
                <c:pt idx="0">
                  <c:v>Accidents per 100,000 Departures</c:v>
                </c:pt>
              </c:strCache>
            </c:strRef>
          </c:tx>
          <c:spPr>
            <a:ln w="25400">
              <a:solidFill>
                <a:srgbClr val="FDC367"/>
              </a:solidFill>
              <a:prstDash val="solid"/>
            </a:ln>
            <a:effectLst/>
          </c:spPr>
          <c:marker>
            <c:symbol val="diamond"/>
            <c:size val="8"/>
            <c:spPr>
              <a:solidFill>
                <a:srgbClr val="FDC367"/>
              </a:solidFill>
              <a:ln w="6350">
                <a:solidFill>
                  <a:srgbClr val="1A3B69"/>
                </a:solidFill>
                <a:prstDash val="solid"/>
              </a:ln>
              <a:effectLst/>
            </c:spPr>
          </c:marker>
          <c:cat>
            <c:numRef>
              <c:f>Part135_Scheduled_AccRate!$A$3:$A$12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Part135_Scheduled_AccRate!$B$3:$B$12</c:f>
              <c:numCache>
                <c:formatCode>General</c:formatCode>
                <c:ptCount val="10"/>
                <c:pt idx="0">
                  <c:v>0.99117523647789185</c:v>
                </c:pt>
                <c:pt idx="1">
                  <c:v>0.65800512585993054</c:v>
                </c:pt>
                <c:pt idx="2">
                  <c:v>0.49832728142534893</c:v>
                </c:pt>
                <c:pt idx="3">
                  <c:v>1.0390563982495362</c:v>
                </c:pt>
                <c:pt idx="4">
                  <c:v>0.48046816818307764</c:v>
                </c:pt>
                <c:pt idx="5">
                  <c:v>0.63260209802485812</c:v>
                </c:pt>
                <c:pt idx="6">
                  <c:v>1.4155684214996531</c:v>
                </c:pt>
                <c:pt idx="7">
                  <c:v>0.96043949711387933</c:v>
                </c:pt>
                <c:pt idx="8">
                  <c:v>0.31027811779088188</c:v>
                </c:pt>
                <c:pt idx="9">
                  <c:v>1.4196546453466086</c:v>
                </c:pt>
              </c:numCache>
            </c:numRef>
          </c:val>
          <c:smooth val="0"/>
          <c:extLst>
            <c:ext xmlns:c16="http://schemas.microsoft.com/office/drawing/2014/chart" uri="{C3380CC4-5D6E-409C-BE32-E72D297353CC}">
              <c16:uniqueId val="{00000004-6D6A-4BA2-9B82-19A5B0B5CCD2}"/>
            </c:ext>
          </c:extLst>
        </c:ser>
        <c:dLbls>
          <c:showLegendKey val="0"/>
          <c:showVal val="0"/>
          <c:showCatName val="0"/>
          <c:showSerName val="0"/>
          <c:showPercent val="0"/>
          <c:showBubbleSize val="0"/>
        </c:dLbls>
        <c:marker val="1"/>
        <c:smooth val="0"/>
        <c:axId val="537193760"/>
        <c:axId val="537195008"/>
      </c:lineChart>
      <c:catAx>
        <c:axId val="537193760"/>
        <c:scaling>
          <c:orientation val="minMax"/>
        </c:scaling>
        <c:delete val="0"/>
        <c:axPos val="b"/>
        <c:title>
          <c:tx>
            <c:strRef>
              <c:f>Part135_Scheduled_AccRate!$A$2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37195008"/>
        <c:crosses val="autoZero"/>
        <c:auto val="1"/>
        <c:lblAlgn val="ctr"/>
        <c:lblOffset val="0"/>
        <c:noMultiLvlLbl val="0"/>
      </c:catAx>
      <c:valAx>
        <c:axId val="537195008"/>
        <c:scaling>
          <c:orientation val="minMax"/>
          <c:min val="0"/>
        </c:scaling>
        <c:delete val="0"/>
        <c:axPos val="l"/>
        <c:title>
          <c:tx>
            <c:rich>
              <a:bodyPr/>
              <a:lstStyle/>
              <a:p>
                <a:pPr>
                  <a:defRPr/>
                </a:pPr>
                <a:r>
                  <a:rPr lang="en-US"/>
                  <a:t>Accidents per 100,000 Departures / Flight Hours</a:t>
                </a:r>
              </a:p>
            </c:rich>
          </c:tx>
          <c:overlay val="0"/>
        </c:title>
        <c:numFmt formatCode="#,##0.0;;0" sourceLinked="0"/>
        <c:majorTickMark val="out"/>
        <c:minorTickMark val="none"/>
        <c:tickLblPos val="nextTo"/>
        <c:spPr>
          <a:ln w="6350">
            <a:solidFill>
              <a:srgbClr val="1A3B69"/>
            </a:solidFill>
          </a:ln>
        </c:spPr>
        <c:crossAx val="537193760"/>
        <c:crosses val="autoZero"/>
        <c:crossBetween val="midCat"/>
      </c:valAx>
      <c:spPr>
        <a:solidFill>
          <a:srgbClr val="FFFFFF"/>
        </a:solidFill>
        <a:ln w="6350">
          <a:solidFill>
            <a:srgbClr val="A5A5A5"/>
          </a:solidFill>
        </a:ln>
      </c:spPr>
    </c:plotArea>
    <c:legend>
      <c:legendPos val="tr"/>
      <c:layout>
        <c:manualLayout>
          <c:xMode val="edge"/>
          <c:yMode val="edge"/>
          <c:x val="0.50520748031496066"/>
          <c:y val="4.6406250000000003E-2"/>
          <c:w val="0.44217572178477688"/>
          <c:h val="0.1170168963254593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Part135_Scheduled_DefiningEvent!$B$2</c:f>
              <c:strCache>
                <c:ptCount val="1"/>
                <c:pt idx="0">
                  <c:v>Fatal</c:v>
                </c:pt>
              </c:strCache>
            </c:strRef>
          </c:tx>
          <c:spPr>
            <a:solidFill>
              <a:srgbClr val="FDC367"/>
            </a:solidFill>
            <a:ln w="6350">
              <a:solidFill>
                <a:srgbClr val="1A3B69"/>
              </a:solidFill>
              <a:prstDash val="solid"/>
            </a:ln>
          </c:spPr>
          <c:invertIfNegative val="0"/>
          <c:cat>
            <c:strRef>
              <c:f>Part135_Scheduled_DefiningEvent!$A$3:$A$9</c:f>
              <c:strCache>
                <c:ptCount val="7"/>
                <c:pt idx="0">
                  <c:v>Loss of Control on Ground</c:v>
                </c:pt>
                <c:pt idx="1">
                  <c:v>Bird Strike</c:v>
                </c:pt>
                <c:pt idx="2">
                  <c:v>Ground Collision</c:v>
                </c:pt>
                <c:pt idx="3">
                  <c:v>Loss of Control In-Flight</c:v>
                </c:pt>
                <c:pt idx="4">
                  <c:v>Runway Excursion</c:v>
                </c:pt>
                <c:pt idx="5">
                  <c:v>Undershoot/Overshoot</c:v>
                </c:pt>
                <c:pt idx="6">
                  <c:v>Other</c:v>
                </c:pt>
              </c:strCache>
            </c:strRef>
          </c:cat>
          <c:val>
            <c:numRef>
              <c:f>Part135_Scheduled_DefiningEvent!$B$3:$B$9</c:f>
              <c:numCache>
                <c:formatCode>General</c:formatCode>
                <c:ptCount val="7"/>
                <c:pt idx="0">
                  <c:v>1</c:v>
                </c:pt>
                <c:pt idx="1">
                  <c:v>0</c:v>
                </c:pt>
                <c:pt idx="2">
                  <c:v>0</c:v>
                </c:pt>
                <c:pt idx="3">
                  <c:v>0</c:v>
                </c:pt>
                <c:pt idx="4">
                  <c:v>0</c:v>
                </c:pt>
                <c:pt idx="5">
                  <c:v>0</c:v>
                </c:pt>
                <c:pt idx="6">
                  <c:v>0</c:v>
                </c:pt>
              </c:numCache>
            </c:numRef>
          </c:val>
          <c:extLst>
            <c:ext xmlns:c16="http://schemas.microsoft.com/office/drawing/2014/chart" uri="{C3380CC4-5D6E-409C-BE32-E72D297353CC}">
              <c16:uniqueId val="{00000003-7F24-4CFF-8E24-879B38DB763A}"/>
            </c:ext>
          </c:extLst>
        </c:ser>
        <c:ser>
          <c:idx val="1"/>
          <c:order val="1"/>
          <c:tx>
            <c:strRef>
              <c:f>Part135_Scheduled_DefiningEvent!$C$2</c:f>
              <c:strCache>
                <c:ptCount val="1"/>
                <c:pt idx="0">
                  <c:v>Non-Fatal</c:v>
                </c:pt>
              </c:strCache>
            </c:strRef>
          </c:tx>
          <c:spPr>
            <a:solidFill>
              <a:srgbClr val="67A3F3"/>
            </a:solidFill>
            <a:ln w="6350">
              <a:solidFill>
                <a:srgbClr val="1A3B69"/>
              </a:solidFill>
              <a:prstDash val="solid"/>
            </a:ln>
          </c:spPr>
          <c:invertIfNegative val="0"/>
          <c:cat>
            <c:strRef>
              <c:f>Part135_Scheduled_DefiningEvent!$A$3:$A$9</c:f>
              <c:strCache>
                <c:ptCount val="7"/>
                <c:pt idx="0">
                  <c:v>Loss of Control on Ground</c:v>
                </c:pt>
                <c:pt idx="1">
                  <c:v>Bird Strike</c:v>
                </c:pt>
                <c:pt idx="2">
                  <c:v>Ground Collision</c:v>
                </c:pt>
                <c:pt idx="3">
                  <c:v>Loss of Control In-Flight</c:v>
                </c:pt>
                <c:pt idx="4">
                  <c:v>Runway Excursion</c:v>
                </c:pt>
                <c:pt idx="5">
                  <c:v>Undershoot/Overshoot</c:v>
                </c:pt>
                <c:pt idx="6">
                  <c:v>Other</c:v>
                </c:pt>
              </c:strCache>
            </c:strRef>
          </c:cat>
          <c:val>
            <c:numRef>
              <c:f>Part135_Scheduled_DefiningEvent!$C$3:$C$9</c:f>
              <c:numCache>
                <c:formatCode>General</c:formatCode>
                <c:ptCount val="7"/>
                <c:pt idx="0">
                  <c:v>2</c:v>
                </c:pt>
                <c:pt idx="1">
                  <c:v>1</c:v>
                </c:pt>
                <c:pt idx="2">
                  <c:v>1</c:v>
                </c:pt>
                <c:pt idx="3">
                  <c:v>1</c:v>
                </c:pt>
                <c:pt idx="4">
                  <c:v>1</c:v>
                </c:pt>
                <c:pt idx="5">
                  <c:v>1</c:v>
                </c:pt>
                <c:pt idx="6">
                  <c:v>1</c:v>
                </c:pt>
              </c:numCache>
            </c:numRef>
          </c:val>
          <c:extLst>
            <c:ext xmlns:c16="http://schemas.microsoft.com/office/drawing/2014/chart" uri="{C3380CC4-5D6E-409C-BE32-E72D297353CC}">
              <c16:uniqueId val="{00000004-7F24-4CFF-8E24-879B38DB763A}"/>
            </c:ext>
          </c:extLst>
        </c:ser>
        <c:dLbls>
          <c:showLegendKey val="0"/>
          <c:showVal val="0"/>
          <c:showCatName val="0"/>
          <c:showSerName val="0"/>
          <c:showPercent val="0"/>
          <c:showBubbleSize val="0"/>
        </c:dLbls>
        <c:gapWidth val="36"/>
        <c:overlap val="100"/>
        <c:axId val="527547664"/>
        <c:axId val="527548080"/>
      </c:barChart>
      <c:catAx>
        <c:axId val="527547664"/>
        <c:scaling>
          <c:orientation val="maxMin"/>
        </c:scaling>
        <c:delete val="0"/>
        <c:axPos val="l"/>
        <c:title>
          <c:tx>
            <c:strRef>
              <c:f>Part135_Scheduled_DefiningEvent!$A$2</c:f>
              <c:strCache>
                <c:ptCount val="1"/>
                <c:pt idx="0">
                  <c:v>Defining Event</c:v>
                </c:pt>
              </c:strCache>
            </c:strRef>
          </c:tx>
          <c:overlay val="0"/>
        </c:title>
        <c:numFmt formatCode="General" sourceLinked="1"/>
        <c:majorTickMark val="out"/>
        <c:minorTickMark val="none"/>
        <c:tickLblPos val="nextTo"/>
        <c:spPr>
          <a:ln w="6350">
            <a:solidFill>
              <a:srgbClr val="1A3B69"/>
            </a:solidFill>
          </a:ln>
        </c:spPr>
        <c:crossAx val="527548080"/>
        <c:crosses val="autoZero"/>
        <c:auto val="1"/>
        <c:lblAlgn val="ctr"/>
        <c:lblOffset val="0"/>
        <c:noMultiLvlLbl val="0"/>
      </c:catAx>
      <c:valAx>
        <c:axId val="527548080"/>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527547664"/>
        <c:crosses val="autoZero"/>
        <c:crossBetween val="between"/>
        <c:majorUnit val="1"/>
      </c:valAx>
      <c:spPr>
        <a:solidFill>
          <a:srgbClr val="FFFFFF"/>
        </a:solidFill>
        <a:ln w="6350">
          <a:solidFill>
            <a:srgbClr val="A5A5A5"/>
          </a:solidFill>
        </a:ln>
      </c:spPr>
    </c:plotArea>
    <c:legend>
      <c:legendPos val="b"/>
      <c:layout>
        <c:manualLayout>
          <c:xMode val="edge"/>
          <c:yMode val="edge"/>
          <c:x val="0.71565196850393697"/>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strRef>
              <c:f>Part135_Scheduled_PhaseOfFlight!$B$2</c:f>
              <c:strCache>
                <c:ptCount val="1"/>
                <c:pt idx="0">
                  <c:v>Fatal</c:v>
                </c:pt>
              </c:strCache>
            </c:strRef>
          </c:tx>
          <c:spPr>
            <a:solidFill>
              <a:srgbClr val="FDC367"/>
            </a:solidFill>
            <a:ln w="6350">
              <a:solidFill>
                <a:srgbClr val="1A3B69"/>
              </a:solidFill>
              <a:prstDash val="solid"/>
            </a:ln>
          </c:spPr>
          <c:invertIfNegative val="0"/>
          <c:cat>
            <c:strRef>
              <c:f>Part135_Scheduled_PhaseOfFlight!$A$3:$A$7</c:f>
              <c:strCache>
                <c:ptCount val="5"/>
                <c:pt idx="0">
                  <c:v>Landing</c:v>
                </c:pt>
                <c:pt idx="1">
                  <c:v>Taxi</c:v>
                </c:pt>
                <c:pt idx="2">
                  <c:v>Approach</c:v>
                </c:pt>
                <c:pt idx="3">
                  <c:v>Initial Climb</c:v>
                </c:pt>
                <c:pt idx="4">
                  <c:v>Takeoff</c:v>
                </c:pt>
              </c:strCache>
            </c:strRef>
          </c:cat>
          <c:val>
            <c:numRef>
              <c:f>Part135_Scheduled_PhaseOfFlight!$B$3:$B$7</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03-2AE2-4281-9884-5EB9C517EF60}"/>
            </c:ext>
          </c:extLst>
        </c:ser>
        <c:ser>
          <c:idx val="1"/>
          <c:order val="1"/>
          <c:tx>
            <c:strRef>
              <c:f>Part135_Scheduled_PhaseOfFlight!$C$2</c:f>
              <c:strCache>
                <c:ptCount val="1"/>
                <c:pt idx="0">
                  <c:v>Non-Fatal</c:v>
                </c:pt>
              </c:strCache>
            </c:strRef>
          </c:tx>
          <c:spPr>
            <a:solidFill>
              <a:srgbClr val="67A3F3"/>
            </a:solidFill>
            <a:ln w="6350">
              <a:solidFill>
                <a:srgbClr val="1A3B69"/>
              </a:solidFill>
              <a:prstDash val="solid"/>
            </a:ln>
          </c:spPr>
          <c:invertIfNegative val="0"/>
          <c:cat>
            <c:strRef>
              <c:f>Part135_Scheduled_PhaseOfFlight!$A$3:$A$7</c:f>
              <c:strCache>
                <c:ptCount val="5"/>
                <c:pt idx="0">
                  <c:v>Landing</c:v>
                </c:pt>
                <c:pt idx="1">
                  <c:v>Taxi</c:v>
                </c:pt>
                <c:pt idx="2">
                  <c:v>Approach</c:v>
                </c:pt>
                <c:pt idx="3">
                  <c:v>Initial Climb</c:v>
                </c:pt>
                <c:pt idx="4">
                  <c:v>Takeoff</c:v>
                </c:pt>
              </c:strCache>
            </c:strRef>
          </c:cat>
          <c:val>
            <c:numRef>
              <c:f>Part135_Scheduled_PhaseOfFlight!$C$3:$C$7</c:f>
              <c:numCache>
                <c:formatCode>General</c:formatCode>
                <c:ptCount val="5"/>
                <c:pt idx="0">
                  <c:v>3</c:v>
                </c:pt>
                <c:pt idx="1">
                  <c:v>2</c:v>
                </c:pt>
                <c:pt idx="2">
                  <c:v>1</c:v>
                </c:pt>
                <c:pt idx="3">
                  <c:v>1</c:v>
                </c:pt>
                <c:pt idx="4">
                  <c:v>1</c:v>
                </c:pt>
              </c:numCache>
            </c:numRef>
          </c:val>
          <c:extLst>
            <c:ext xmlns:c16="http://schemas.microsoft.com/office/drawing/2014/chart" uri="{C3380CC4-5D6E-409C-BE32-E72D297353CC}">
              <c16:uniqueId val="{00000004-2AE2-4281-9884-5EB9C517EF60}"/>
            </c:ext>
          </c:extLst>
        </c:ser>
        <c:dLbls>
          <c:showLegendKey val="0"/>
          <c:showVal val="0"/>
          <c:showCatName val="0"/>
          <c:showSerName val="0"/>
          <c:showPercent val="0"/>
          <c:showBubbleSize val="0"/>
        </c:dLbls>
        <c:gapWidth val="36"/>
        <c:overlap val="100"/>
        <c:axId val="300421344"/>
        <c:axId val="300422592"/>
      </c:barChart>
      <c:catAx>
        <c:axId val="300421344"/>
        <c:scaling>
          <c:orientation val="maxMin"/>
        </c:scaling>
        <c:delete val="0"/>
        <c:axPos val="l"/>
        <c:title>
          <c:tx>
            <c:strRef>
              <c:f>Part135_Scheduled_PhaseOfFlight!$A$2</c:f>
              <c:strCache>
                <c:ptCount val="1"/>
                <c:pt idx="0">
                  <c:v>Phase of Flight</c:v>
                </c:pt>
              </c:strCache>
            </c:strRef>
          </c:tx>
          <c:overlay val="0"/>
        </c:title>
        <c:numFmt formatCode="General" sourceLinked="1"/>
        <c:majorTickMark val="out"/>
        <c:minorTickMark val="none"/>
        <c:tickLblPos val="nextTo"/>
        <c:spPr>
          <a:ln w="6350">
            <a:solidFill>
              <a:srgbClr val="1A3B69"/>
            </a:solidFill>
          </a:ln>
        </c:spPr>
        <c:crossAx val="300422592"/>
        <c:crosses val="autoZero"/>
        <c:auto val="1"/>
        <c:lblAlgn val="ctr"/>
        <c:lblOffset val="0"/>
        <c:noMultiLvlLbl val="0"/>
      </c:catAx>
      <c:valAx>
        <c:axId val="300422592"/>
        <c:scaling>
          <c:orientation val="minMax"/>
          <c:min val="0"/>
        </c:scaling>
        <c:delete val="0"/>
        <c:axPos val="t"/>
        <c:title>
          <c:tx>
            <c:rich>
              <a:bodyPr/>
              <a:lstStyle/>
              <a:p>
                <a:pPr>
                  <a:defRPr/>
                </a:pPr>
                <a:r>
                  <a:rPr lang="en-US"/>
                  <a:t>Total Accident Aircraft</a:t>
                </a:r>
              </a:p>
            </c:rich>
          </c:tx>
          <c:overlay val="0"/>
        </c:title>
        <c:numFmt formatCode="General" sourceLinked="1"/>
        <c:majorTickMark val="out"/>
        <c:minorTickMark val="none"/>
        <c:tickLblPos val="nextTo"/>
        <c:spPr>
          <a:ln w="6350">
            <a:solidFill>
              <a:srgbClr val="1A3B69"/>
            </a:solidFill>
          </a:ln>
        </c:spPr>
        <c:crossAx val="300421344"/>
        <c:crosses val="autoZero"/>
        <c:crossBetween val="between"/>
        <c:majorUnit val="1"/>
      </c:valAx>
      <c:spPr>
        <a:solidFill>
          <a:srgbClr val="FFFFFF"/>
        </a:solidFill>
        <a:ln w="6350">
          <a:solidFill>
            <a:srgbClr val="A5A5A5"/>
          </a:solidFill>
        </a:ln>
      </c:spPr>
    </c:plotArea>
    <c:legend>
      <c:legendPos val="b"/>
      <c:layout>
        <c:manualLayout>
          <c:xMode val="edge"/>
          <c:yMode val="edge"/>
          <c:x val="0.71565196850393686"/>
          <c:y val="0.9023864009186352"/>
          <c:w val="0.24146469816272967"/>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1"/>
          <c:order val="0"/>
          <c:tx>
            <c:strRef>
              <c:f>Part135_NonSched_FlightHours!$C$2</c:f>
              <c:strCache>
                <c:ptCount val="1"/>
                <c:pt idx="0">
                  <c:v>Fixed-Wing</c:v>
                </c:pt>
              </c:strCache>
            </c:strRef>
          </c:tx>
          <c:spPr>
            <a:ln w="25400">
              <a:solidFill>
                <a:srgbClr val="67A3F3"/>
              </a:solidFill>
              <a:prstDash val="solid"/>
            </a:ln>
            <a:effectLst/>
          </c:spPr>
          <c:marker>
            <c:spPr>
              <a:solidFill>
                <a:srgbClr val="67A3F3"/>
              </a:solidFill>
              <a:ln w="6350">
                <a:solidFill>
                  <a:srgbClr val="1A3B69"/>
                </a:solidFill>
                <a:prstDash val="solid"/>
              </a:ln>
              <a:effectLst/>
            </c:spPr>
          </c:marker>
          <c:cat>
            <c:strRef>
              <c:f>Part135_NonSched_FlightHours!$A$3:$A$12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Part135_NonSched_FlightHours!$C$3:$C$12</c:f>
              <c:numCache>
                <c:formatCode>General</c:formatCode>
                <c:ptCount val="10"/>
                <c:pt idx="0">
                  <c:v>18.273060000000001</c:v>
                </c:pt>
                <c:pt idx="2">
                  <c:v>20.72373</c:v>
                </c:pt>
                <c:pt idx="3">
                  <c:v>22.59169</c:v>
                </c:pt>
                <c:pt idx="4">
                  <c:v>24.721309999999999</c:v>
                </c:pt>
                <c:pt idx="5">
                  <c:v>23.930479999999999</c:v>
                </c:pt>
                <c:pt idx="6">
                  <c:v>24.10858</c:v>
                </c:pt>
                <c:pt idx="7">
                  <c:v>24.592279999999999</c:v>
                </c:pt>
                <c:pt idx="8">
                  <c:v>27.770119999999999</c:v>
                </c:pt>
                <c:pt idx="9">
                  <c:v>25.89781</c:v>
                </c:pt>
              </c:numCache>
            </c:numRef>
          </c:val>
          <c:smooth val="0"/>
          <c:extLst>
            <c:ext xmlns:c16="http://schemas.microsoft.com/office/drawing/2014/chart" uri="{C3380CC4-5D6E-409C-BE32-E72D297353CC}">
              <c16:uniqueId val="{00000005-B9F3-446B-B6B3-64A8E393FDE9}"/>
            </c:ext>
          </c:extLst>
        </c:ser>
        <c:ser>
          <c:idx val="0"/>
          <c:order val="1"/>
          <c:tx>
            <c:strRef>
              <c:f>Part135_NonSched_FlightHours!$B$2</c:f>
              <c:strCache>
                <c:ptCount val="1"/>
                <c:pt idx="0">
                  <c:v>Helicopter</c:v>
                </c:pt>
              </c:strCache>
            </c:strRef>
          </c:tx>
          <c:spPr>
            <a:ln w="25400">
              <a:solidFill>
                <a:srgbClr val="FDC367"/>
              </a:solidFill>
              <a:prstDash val="solid"/>
            </a:ln>
            <a:effectLst/>
          </c:spPr>
          <c:marker>
            <c:symbol val="diamond"/>
            <c:size val="8"/>
            <c:spPr>
              <a:solidFill>
                <a:srgbClr val="FDC367"/>
              </a:solidFill>
              <a:ln w="6350">
                <a:solidFill>
                  <a:srgbClr val="1A3B69"/>
                </a:solidFill>
                <a:prstDash val="solid"/>
              </a:ln>
              <a:effectLst/>
            </c:spPr>
          </c:marker>
          <c:cat>
            <c:strRef>
              <c:f>Part135_NonSched_FlightHours!$A$3:$A$12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Part135_NonSched_FlightHours!$B$3:$B$12</c:f>
              <c:numCache>
                <c:formatCode>General</c:formatCode>
                <c:ptCount val="10"/>
                <c:pt idx="0">
                  <c:v>12.56448</c:v>
                </c:pt>
                <c:pt idx="2">
                  <c:v>14.306509999999999</c:v>
                </c:pt>
                <c:pt idx="3">
                  <c:v>10.91357</c:v>
                </c:pt>
                <c:pt idx="4">
                  <c:v>11.38897</c:v>
                </c:pt>
                <c:pt idx="5">
                  <c:v>11.60622</c:v>
                </c:pt>
                <c:pt idx="6">
                  <c:v>10.71698</c:v>
                </c:pt>
                <c:pt idx="7">
                  <c:v>10.347160000000001</c:v>
                </c:pt>
                <c:pt idx="8">
                  <c:v>10.59291</c:v>
                </c:pt>
                <c:pt idx="9">
                  <c:v>11.665699999999999</c:v>
                </c:pt>
              </c:numCache>
            </c:numRef>
          </c:val>
          <c:smooth val="0"/>
          <c:extLst>
            <c:ext xmlns:c16="http://schemas.microsoft.com/office/drawing/2014/chart" uri="{C3380CC4-5D6E-409C-BE32-E72D297353CC}">
              <c16:uniqueId val="{00000004-B9F3-446B-B6B3-64A8E393FDE9}"/>
            </c:ext>
          </c:extLst>
        </c:ser>
        <c:dLbls>
          <c:showLegendKey val="0"/>
          <c:showVal val="0"/>
          <c:showCatName val="0"/>
          <c:showSerName val="0"/>
          <c:showPercent val="0"/>
          <c:showBubbleSize val="0"/>
        </c:dLbls>
        <c:marker val="1"/>
        <c:smooth val="0"/>
        <c:axId val="573241568"/>
        <c:axId val="573241984"/>
      </c:lineChart>
      <c:catAx>
        <c:axId val="573241568"/>
        <c:scaling>
          <c:orientation val="minMax"/>
        </c:scaling>
        <c:delete val="0"/>
        <c:axPos val="b"/>
        <c:title>
          <c:tx>
            <c:strRef>
              <c:f>Part135_NonSched_FlightHours!$A$2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73241984"/>
        <c:crosses val="autoZero"/>
        <c:auto val="1"/>
        <c:lblAlgn val="ctr"/>
        <c:lblOffset val="0"/>
        <c:noMultiLvlLbl val="0"/>
      </c:catAx>
      <c:valAx>
        <c:axId val="573241984"/>
        <c:scaling>
          <c:orientation val="minMax"/>
          <c:max val="35"/>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spPr>
          <a:ln w="6350">
            <a:solidFill>
              <a:srgbClr val="1A3B69"/>
            </a:solidFill>
          </a:ln>
        </c:spPr>
        <c:crossAx val="573241568"/>
        <c:crosses val="autoZero"/>
        <c:crossBetween val="midCat"/>
      </c:valAx>
      <c:spPr>
        <a:solidFill>
          <a:srgbClr val="FFFFFF"/>
        </a:solidFill>
        <a:ln w="6350">
          <a:solidFill>
            <a:srgbClr val="A5A5A5"/>
          </a:solidFill>
        </a:ln>
      </c:spPr>
    </c:plotArea>
    <c:legend>
      <c:legendPos val="tr"/>
      <c:layout>
        <c:manualLayout>
          <c:xMode val="edge"/>
          <c:yMode val="edge"/>
          <c:x val="0.77940787401574807"/>
          <c:y val="4.6406250000000003E-2"/>
          <c:w val="0.16797532808398949"/>
          <c:h val="0.1118938648293963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1"/>
          <c:order val="0"/>
          <c:tx>
            <c:strRef>
              <c:f>Part135_NonSched_FixedWing_Acci!$C$2</c:f>
              <c:strCache>
                <c:ptCount val="1"/>
                <c:pt idx="0">
                  <c:v>Total</c:v>
                </c:pt>
              </c:strCache>
            </c:strRef>
          </c:tx>
          <c:spPr>
            <a:solidFill>
              <a:srgbClr val="67A3F3"/>
            </a:solidFill>
            <a:ln w="6350">
              <a:solidFill>
                <a:srgbClr val="1A3B69"/>
              </a:solidFill>
              <a:prstDash val="solid"/>
            </a:ln>
          </c:spPr>
          <c:invertIfNegative val="0"/>
          <c:cat>
            <c:numRef>
              <c:f>Part135_NonSched_FixedWing_Acci!$A$3:$A$12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Part135_NonSched_FixedWing_Acci!$C$3:$C$12</c:f>
              <c:numCache>
                <c:formatCode>General</c:formatCode>
                <c:ptCount val="10"/>
                <c:pt idx="0">
                  <c:v>24</c:v>
                </c:pt>
                <c:pt idx="1">
                  <c:v>39</c:v>
                </c:pt>
                <c:pt idx="2">
                  <c:v>29</c:v>
                </c:pt>
                <c:pt idx="3">
                  <c:v>32</c:v>
                </c:pt>
                <c:pt idx="4">
                  <c:v>24</c:v>
                </c:pt>
                <c:pt idx="5">
                  <c:v>25</c:v>
                </c:pt>
                <c:pt idx="6">
                  <c:v>19</c:v>
                </c:pt>
                <c:pt idx="7">
                  <c:v>32</c:v>
                </c:pt>
                <c:pt idx="8">
                  <c:v>26</c:v>
                </c:pt>
                <c:pt idx="9">
                  <c:v>18</c:v>
                </c:pt>
              </c:numCache>
            </c:numRef>
          </c:val>
          <c:extLst>
            <c:ext xmlns:c16="http://schemas.microsoft.com/office/drawing/2014/chart" uri="{C3380CC4-5D6E-409C-BE32-E72D297353CC}">
              <c16:uniqueId val="{00000005-09C7-4268-A6EC-6F2586002B12}"/>
            </c:ext>
          </c:extLst>
        </c:ser>
        <c:ser>
          <c:idx val="0"/>
          <c:order val="1"/>
          <c:tx>
            <c:strRef>
              <c:f>Part135_NonSched_FixedWing_Acci!$B$2</c:f>
              <c:strCache>
                <c:ptCount val="1"/>
                <c:pt idx="0">
                  <c:v>Fatal</c:v>
                </c:pt>
              </c:strCache>
            </c:strRef>
          </c:tx>
          <c:spPr>
            <a:solidFill>
              <a:srgbClr val="FDC367"/>
            </a:solidFill>
            <a:ln w="6350">
              <a:solidFill>
                <a:srgbClr val="1A3B69"/>
              </a:solidFill>
              <a:prstDash val="solid"/>
            </a:ln>
          </c:spPr>
          <c:invertIfNegative val="0"/>
          <c:cat>
            <c:numRef>
              <c:f>Part135_NonSched_FixedWing_Acci!$A$3:$A$12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Part135_NonSched_FixedWing_Acci!$B$3:$B$12</c:f>
              <c:numCache>
                <c:formatCode>General</c:formatCode>
                <c:ptCount val="10"/>
                <c:pt idx="0">
                  <c:v>5</c:v>
                </c:pt>
                <c:pt idx="1">
                  <c:v>11</c:v>
                </c:pt>
                <c:pt idx="2">
                  <c:v>4</c:v>
                </c:pt>
                <c:pt idx="3">
                  <c:v>8</c:v>
                </c:pt>
                <c:pt idx="4">
                  <c:v>5</c:v>
                </c:pt>
                <c:pt idx="5">
                  <c:v>3</c:v>
                </c:pt>
                <c:pt idx="6">
                  <c:v>6</c:v>
                </c:pt>
                <c:pt idx="7">
                  <c:v>5</c:v>
                </c:pt>
                <c:pt idx="8">
                  <c:v>5</c:v>
                </c:pt>
                <c:pt idx="9">
                  <c:v>5</c:v>
                </c:pt>
              </c:numCache>
            </c:numRef>
          </c:val>
          <c:extLst>
            <c:ext xmlns:c16="http://schemas.microsoft.com/office/drawing/2014/chart" uri="{C3380CC4-5D6E-409C-BE32-E72D297353CC}">
              <c16:uniqueId val="{00000004-09C7-4268-A6EC-6F2586002B12}"/>
            </c:ext>
          </c:extLst>
        </c:ser>
        <c:dLbls>
          <c:showLegendKey val="0"/>
          <c:showVal val="0"/>
          <c:showCatName val="0"/>
          <c:showSerName val="0"/>
          <c:showPercent val="0"/>
          <c:showBubbleSize val="0"/>
        </c:dLbls>
        <c:gapWidth val="36"/>
        <c:axId val="527798832"/>
        <c:axId val="527801328"/>
      </c:barChart>
      <c:catAx>
        <c:axId val="527798832"/>
        <c:scaling>
          <c:orientation val="minMax"/>
        </c:scaling>
        <c:delete val="0"/>
        <c:axPos val="b"/>
        <c:title>
          <c:tx>
            <c:strRef>
              <c:f>Part135_NonSched_FixedWing_Acci!$A$2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27801328"/>
        <c:crosses val="autoZero"/>
        <c:auto val="1"/>
        <c:lblAlgn val="ctr"/>
        <c:lblOffset val="0"/>
        <c:noMultiLvlLbl val="0"/>
      </c:catAx>
      <c:valAx>
        <c:axId val="527801328"/>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spPr>
          <a:ln w="6350">
            <a:solidFill>
              <a:srgbClr val="1A3B69"/>
            </a:solidFill>
          </a:ln>
        </c:spPr>
        <c:crossAx val="527798832"/>
        <c:crosses val="autoZero"/>
        <c:crossBetween val="between"/>
      </c:valAx>
      <c:spPr>
        <a:solidFill>
          <a:srgbClr val="FFFFFF"/>
        </a:solidFill>
        <a:ln w="6350">
          <a:solidFill>
            <a:srgbClr val="A5A5A5"/>
          </a:solidFill>
        </a:ln>
      </c:spPr>
    </c:plotArea>
    <c:legend>
      <c:legendPos val="t"/>
      <c:layout>
        <c:manualLayout>
          <c:xMode val="edge"/>
          <c:yMode val="edge"/>
          <c:x val="0.79254881889763762"/>
          <c:y val="4.6406250000000003E-2"/>
          <c:w val="0.18078451443569554"/>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1"/>
          <c:order val="0"/>
          <c:tx>
            <c:strRef>
              <c:f>Part135_NonSched_Heli_Accidents!$C$2</c:f>
              <c:strCache>
                <c:ptCount val="1"/>
                <c:pt idx="0">
                  <c:v>Total</c:v>
                </c:pt>
              </c:strCache>
            </c:strRef>
          </c:tx>
          <c:spPr>
            <a:solidFill>
              <a:srgbClr val="67A3F3"/>
            </a:solidFill>
            <a:ln w="6350">
              <a:solidFill>
                <a:srgbClr val="1A3B69"/>
              </a:solidFill>
              <a:prstDash val="solid"/>
            </a:ln>
          </c:spPr>
          <c:invertIfNegative val="0"/>
          <c:cat>
            <c:numRef>
              <c:f>Part135_NonSched_Heli_Accidents!$A$3:$A$12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Part135_NonSched_Heli_Accidents!$C$3:$C$12</c:f>
              <c:numCache>
                <c:formatCode>General</c:formatCode>
                <c:ptCount val="10"/>
                <c:pt idx="0">
                  <c:v>6</c:v>
                </c:pt>
                <c:pt idx="1">
                  <c:v>11</c:v>
                </c:pt>
                <c:pt idx="2">
                  <c:v>10</c:v>
                </c:pt>
                <c:pt idx="3">
                  <c:v>13</c:v>
                </c:pt>
                <c:pt idx="4">
                  <c:v>12</c:v>
                </c:pt>
                <c:pt idx="5">
                  <c:v>14</c:v>
                </c:pt>
                <c:pt idx="6">
                  <c:v>10</c:v>
                </c:pt>
                <c:pt idx="7">
                  <c:v>12</c:v>
                </c:pt>
                <c:pt idx="8">
                  <c:v>14</c:v>
                </c:pt>
                <c:pt idx="9">
                  <c:v>15</c:v>
                </c:pt>
              </c:numCache>
            </c:numRef>
          </c:val>
          <c:extLst>
            <c:ext xmlns:c16="http://schemas.microsoft.com/office/drawing/2014/chart" uri="{C3380CC4-5D6E-409C-BE32-E72D297353CC}">
              <c16:uniqueId val="{00000005-0496-454A-8D3C-4D6EDDF52FE6}"/>
            </c:ext>
          </c:extLst>
        </c:ser>
        <c:ser>
          <c:idx val="0"/>
          <c:order val="1"/>
          <c:tx>
            <c:strRef>
              <c:f>Part135_NonSched_Heli_Accidents!$B$2</c:f>
              <c:strCache>
                <c:ptCount val="1"/>
                <c:pt idx="0">
                  <c:v>Fatal</c:v>
                </c:pt>
              </c:strCache>
            </c:strRef>
          </c:tx>
          <c:spPr>
            <a:solidFill>
              <a:srgbClr val="FDC367"/>
            </a:solidFill>
            <a:ln w="6350">
              <a:solidFill>
                <a:srgbClr val="1A3B69"/>
              </a:solidFill>
              <a:prstDash val="solid"/>
            </a:ln>
          </c:spPr>
          <c:invertIfNegative val="0"/>
          <c:cat>
            <c:numRef>
              <c:f>Part135_NonSched_Heli_Accidents!$A$3:$A$12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Part135_NonSched_Heli_Accidents!$B$3:$B$12</c:f>
              <c:numCache>
                <c:formatCode>General</c:formatCode>
                <c:ptCount val="10"/>
                <c:pt idx="0">
                  <c:v>1</c:v>
                </c:pt>
                <c:pt idx="1">
                  <c:v>5</c:v>
                </c:pt>
                <c:pt idx="2">
                  <c:v>4</c:v>
                </c:pt>
                <c:pt idx="3">
                  <c:v>2</c:v>
                </c:pt>
                <c:pt idx="4">
                  <c:v>3</c:v>
                </c:pt>
                <c:pt idx="5">
                  <c:v>4</c:v>
                </c:pt>
                <c:pt idx="6">
                  <c:v>1</c:v>
                </c:pt>
                <c:pt idx="7">
                  <c:v>3</c:v>
                </c:pt>
                <c:pt idx="8">
                  <c:v>2</c:v>
                </c:pt>
                <c:pt idx="9">
                  <c:v>7</c:v>
                </c:pt>
              </c:numCache>
            </c:numRef>
          </c:val>
          <c:extLst>
            <c:ext xmlns:c16="http://schemas.microsoft.com/office/drawing/2014/chart" uri="{C3380CC4-5D6E-409C-BE32-E72D297353CC}">
              <c16:uniqueId val="{00000004-0496-454A-8D3C-4D6EDDF52FE6}"/>
            </c:ext>
          </c:extLst>
        </c:ser>
        <c:dLbls>
          <c:showLegendKey val="0"/>
          <c:showVal val="0"/>
          <c:showCatName val="0"/>
          <c:showSerName val="0"/>
          <c:showPercent val="0"/>
          <c:showBubbleSize val="0"/>
        </c:dLbls>
        <c:gapWidth val="36"/>
        <c:axId val="575309952"/>
        <c:axId val="575310368"/>
      </c:barChart>
      <c:catAx>
        <c:axId val="575309952"/>
        <c:scaling>
          <c:orientation val="minMax"/>
        </c:scaling>
        <c:delete val="0"/>
        <c:axPos val="b"/>
        <c:title>
          <c:tx>
            <c:strRef>
              <c:f>Part135_NonSched_Heli_Accidents!$A$2</c:f>
              <c:strCache>
                <c:ptCount val="1"/>
                <c:pt idx="0">
                  <c:v>Calendar Year</c:v>
                </c:pt>
              </c:strCache>
            </c:strRef>
          </c:tx>
          <c:overlay val="0"/>
        </c:title>
        <c:numFmt formatCode="General" sourceLinked="1"/>
        <c:majorTickMark val="out"/>
        <c:minorTickMark val="none"/>
        <c:tickLblPos val="nextTo"/>
        <c:spPr>
          <a:ln w="6350">
            <a:solidFill>
              <a:srgbClr val="1A3B69"/>
            </a:solidFill>
          </a:ln>
        </c:spPr>
        <c:crossAx val="575310368"/>
        <c:crosses val="autoZero"/>
        <c:auto val="1"/>
        <c:lblAlgn val="ctr"/>
        <c:lblOffset val="0"/>
        <c:noMultiLvlLbl val="0"/>
      </c:catAx>
      <c:valAx>
        <c:axId val="575310368"/>
        <c:scaling>
          <c:orientation val="minMax"/>
          <c:max val="18"/>
          <c:min val="0"/>
        </c:scaling>
        <c:delete val="0"/>
        <c:axPos val="l"/>
        <c:title>
          <c:tx>
            <c:rich>
              <a:bodyPr/>
              <a:lstStyle/>
              <a:p>
                <a:pPr>
                  <a:defRPr/>
                </a:pPr>
                <a:r>
                  <a:rPr lang="en-US"/>
                  <a:t>Accidents</a:t>
                </a:r>
              </a:p>
            </c:rich>
          </c:tx>
          <c:overlay val="0"/>
        </c:title>
        <c:numFmt formatCode="General" sourceLinked="1"/>
        <c:majorTickMark val="out"/>
        <c:minorTickMark val="none"/>
        <c:tickLblPos val="nextTo"/>
        <c:spPr>
          <a:ln w="6350">
            <a:solidFill>
              <a:srgbClr val="1A3B69"/>
            </a:solidFill>
          </a:ln>
        </c:spPr>
        <c:crossAx val="575309952"/>
        <c:crosses val="autoZero"/>
        <c:crossBetween val="between"/>
      </c:valAx>
      <c:spPr>
        <a:solidFill>
          <a:srgbClr val="FFFFFF"/>
        </a:solidFill>
        <a:ln w="6350">
          <a:solidFill>
            <a:srgbClr val="A5A5A5"/>
          </a:solidFill>
        </a:ln>
      </c:spPr>
    </c:plotArea>
    <c:legend>
      <c:legendPos val="t"/>
      <c:layout>
        <c:manualLayout>
          <c:xMode val="edge"/>
          <c:yMode val="edge"/>
          <c:x val="0.79254881889763762"/>
          <c:y val="4.6406250000000003E-2"/>
          <c:w val="0.18078451443569554"/>
          <c:h val="5.5946932414698163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5F5F5"/>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sz="1400">
          <a:latin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8</xdr:col>
      <xdr:colOff>363220</xdr:colOff>
      <xdr:row>3</xdr:row>
      <xdr:rowOff>86360</xdr:rowOff>
    </xdr:from>
    <xdr:to>
      <xdr:col>21</xdr:col>
      <xdr:colOff>58420</xdr:colOff>
      <xdr:row>30</xdr:row>
      <xdr:rowOff>25400</xdr:rowOff>
    </xdr:to>
    <xdr:graphicFrame macro="">
      <xdr:nvGraphicFramePr>
        <xdr:cNvPr id="2" name="Chart 1">
          <a:extLst>
            <a:ext uri="{FF2B5EF4-FFF2-40B4-BE49-F238E27FC236}">
              <a16:creationId xmlns:a16="http://schemas.microsoft.com/office/drawing/2014/main" id="{2CED7A3B-94C0-448F-A95D-8C2C71C66C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363220</xdr:colOff>
      <xdr:row>3</xdr:row>
      <xdr:rowOff>86360</xdr:rowOff>
    </xdr:from>
    <xdr:to>
      <xdr:col>21</xdr:col>
      <xdr:colOff>58420</xdr:colOff>
      <xdr:row>30</xdr:row>
      <xdr:rowOff>25400</xdr:rowOff>
    </xdr:to>
    <xdr:graphicFrame macro="">
      <xdr:nvGraphicFramePr>
        <xdr:cNvPr id="2" name="Chart 1">
          <a:extLst>
            <a:ext uri="{FF2B5EF4-FFF2-40B4-BE49-F238E27FC236}">
              <a16:creationId xmlns:a16="http://schemas.microsoft.com/office/drawing/2014/main" id="{FD466CA8-3456-4C6C-8138-C7D3FDCF6E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111760</xdr:colOff>
      <xdr:row>3</xdr:row>
      <xdr:rowOff>86360</xdr:rowOff>
    </xdr:from>
    <xdr:to>
      <xdr:col>19</xdr:col>
      <xdr:colOff>416560</xdr:colOff>
      <xdr:row>30</xdr:row>
      <xdr:rowOff>25400</xdr:rowOff>
    </xdr:to>
    <xdr:graphicFrame macro="">
      <xdr:nvGraphicFramePr>
        <xdr:cNvPr id="2" name="Chart 1">
          <a:extLst>
            <a:ext uri="{FF2B5EF4-FFF2-40B4-BE49-F238E27FC236}">
              <a16:creationId xmlns:a16="http://schemas.microsoft.com/office/drawing/2014/main" id="{EAF40EB7-87B9-4D58-B051-2AFD0BC1D6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0.79123</cdr:x>
      <cdr:y>0.92161</cdr:y>
    </cdr:from>
    <cdr:to>
      <cdr:x>0.98167</cdr:x>
      <cdr:y>0.97685</cdr:y>
    </cdr:to>
    <cdr:sp macro="" textlink="">
      <cdr:nvSpPr>
        <cdr:cNvPr id="2" name="TextBox 1">
          <a:extLst xmlns:a="http://schemas.openxmlformats.org/drawingml/2006/main">
            <a:ext uri="{FF2B5EF4-FFF2-40B4-BE49-F238E27FC236}">
              <a16:creationId xmlns:a16="http://schemas.microsoft.com/office/drawing/2014/main" id="{AA58902C-7F20-4AD0-B8F8-9C0BA1F9791C}"/>
            </a:ext>
          </a:extLst>
        </cdr:cNvPr>
        <cdr:cNvSpPr txBox="1"/>
      </cdr:nvSpPr>
      <cdr:spPr>
        <a:xfrm xmlns:a="http://schemas.openxmlformats.org/drawingml/2006/main">
          <a:off x="6029197" y="4494530"/>
          <a:ext cx="1451103" cy="269369"/>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en-US" sz="1200" i="1">
              <a:latin typeface="Arial" panose="020B0604020202020204" pitchFamily="34" charset="0"/>
            </a:rPr>
            <a:t>*data not available</a:t>
          </a:r>
        </a:p>
      </cdr:txBody>
    </cdr:sp>
  </cdr:relSizeAnchor>
</c:userShapes>
</file>

<file path=xl/drawings/drawing13.xml><?xml version="1.0" encoding="utf-8"?>
<xdr:wsDr xmlns:xdr="http://schemas.openxmlformats.org/drawingml/2006/spreadsheetDrawing" xmlns:a="http://schemas.openxmlformats.org/drawingml/2006/main">
  <xdr:twoCellAnchor>
    <xdr:from>
      <xdr:col>7</xdr:col>
      <xdr:colOff>111760</xdr:colOff>
      <xdr:row>3</xdr:row>
      <xdr:rowOff>86360</xdr:rowOff>
    </xdr:from>
    <xdr:to>
      <xdr:col>19</xdr:col>
      <xdr:colOff>416560</xdr:colOff>
      <xdr:row>30</xdr:row>
      <xdr:rowOff>25400</xdr:rowOff>
    </xdr:to>
    <xdr:graphicFrame macro="">
      <xdr:nvGraphicFramePr>
        <xdr:cNvPr id="2" name="Chart 1">
          <a:extLst>
            <a:ext uri="{FF2B5EF4-FFF2-40B4-BE49-F238E27FC236}">
              <a16:creationId xmlns:a16="http://schemas.microsoft.com/office/drawing/2014/main" id="{B73C2ACE-189E-4D92-BBE4-997B0F98D4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0.79123</cdr:x>
      <cdr:y>0.92161</cdr:y>
    </cdr:from>
    <cdr:to>
      <cdr:x>0.98167</cdr:x>
      <cdr:y>0.97685</cdr:y>
    </cdr:to>
    <cdr:sp macro="" textlink="">
      <cdr:nvSpPr>
        <cdr:cNvPr id="2" name="TextBox 1">
          <a:extLst xmlns:a="http://schemas.openxmlformats.org/drawingml/2006/main">
            <a:ext uri="{FF2B5EF4-FFF2-40B4-BE49-F238E27FC236}">
              <a16:creationId xmlns:a16="http://schemas.microsoft.com/office/drawing/2014/main" id="{F8610FF7-5E93-4903-8F40-AC3374125895}"/>
            </a:ext>
          </a:extLst>
        </cdr:cNvPr>
        <cdr:cNvSpPr txBox="1"/>
      </cdr:nvSpPr>
      <cdr:spPr>
        <a:xfrm xmlns:a="http://schemas.openxmlformats.org/drawingml/2006/main">
          <a:off x="6029197" y="4494530"/>
          <a:ext cx="1451103" cy="269369"/>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en-US" sz="1200" i="1">
              <a:latin typeface="Arial" panose="020B0604020202020204" pitchFamily="34" charset="0"/>
            </a:rPr>
            <a:t>*data not available</a:t>
          </a:r>
        </a:p>
      </cdr:txBody>
    </cdr:sp>
  </cdr:relSizeAnchor>
</c:userShapes>
</file>

<file path=xl/drawings/drawing15.xml><?xml version="1.0" encoding="utf-8"?>
<xdr:wsDr xmlns:xdr="http://schemas.openxmlformats.org/drawingml/2006/spreadsheetDrawing" xmlns:a="http://schemas.openxmlformats.org/drawingml/2006/main">
  <xdr:twoCellAnchor>
    <xdr:from>
      <xdr:col>5</xdr:col>
      <xdr:colOff>439420</xdr:colOff>
      <xdr:row>3</xdr:row>
      <xdr:rowOff>86360</xdr:rowOff>
    </xdr:from>
    <xdr:to>
      <xdr:col>18</xdr:col>
      <xdr:colOff>134620</xdr:colOff>
      <xdr:row>30</xdr:row>
      <xdr:rowOff>25400</xdr:rowOff>
    </xdr:to>
    <xdr:graphicFrame macro="">
      <xdr:nvGraphicFramePr>
        <xdr:cNvPr id="2" name="Chart 1">
          <a:extLst>
            <a:ext uri="{FF2B5EF4-FFF2-40B4-BE49-F238E27FC236}">
              <a16:creationId xmlns:a16="http://schemas.microsoft.com/office/drawing/2014/main" id="{209AB0AB-B625-4618-8B93-1E3565943A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50800</xdr:colOff>
      <xdr:row>3</xdr:row>
      <xdr:rowOff>86360</xdr:rowOff>
    </xdr:from>
    <xdr:to>
      <xdr:col>20</xdr:col>
      <xdr:colOff>355600</xdr:colOff>
      <xdr:row>30</xdr:row>
      <xdr:rowOff>25400</xdr:rowOff>
    </xdr:to>
    <xdr:graphicFrame macro="">
      <xdr:nvGraphicFramePr>
        <xdr:cNvPr id="2" name="Chart 1">
          <a:extLst>
            <a:ext uri="{FF2B5EF4-FFF2-40B4-BE49-F238E27FC236}">
              <a16:creationId xmlns:a16="http://schemas.microsoft.com/office/drawing/2014/main" id="{1C0465F8-013E-46A0-BC2B-5057D76073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439420</xdr:colOff>
      <xdr:row>3</xdr:row>
      <xdr:rowOff>86360</xdr:rowOff>
    </xdr:from>
    <xdr:to>
      <xdr:col>18</xdr:col>
      <xdr:colOff>134620</xdr:colOff>
      <xdr:row>30</xdr:row>
      <xdr:rowOff>25400</xdr:rowOff>
    </xdr:to>
    <xdr:graphicFrame macro="">
      <xdr:nvGraphicFramePr>
        <xdr:cNvPr id="2" name="Chart 1">
          <a:extLst>
            <a:ext uri="{FF2B5EF4-FFF2-40B4-BE49-F238E27FC236}">
              <a16:creationId xmlns:a16="http://schemas.microsoft.com/office/drawing/2014/main" id="{B795F9A8-FA59-46FF-8EEB-B34B11FD20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8</xdr:col>
      <xdr:colOff>50800</xdr:colOff>
      <xdr:row>3</xdr:row>
      <xdr:rowOff>86360</xdr:rowOff>
    </xdr:from>
    <xdr:to>
      <xdr:col>20</xdr:col>
      <xdr:colOff>355600</xdr:colOff>
      <xdr:row>30</xdr:row>
      <xdr:rowOff>25400</xdr:rowOff>
    </xdr:to>
    <xdr:graphicFrame macro="">
      <xdr:nvGraphicFramePr>
        <xdr:cNvPr id="2" name="Chart 1">
          <a:extLst>
            <a:ext uri="{FF2B5EF4-FFF2-40B4-BE49-F238E27FC236}">
              <a16:creationId xmlns:a16="http://schemas.microsoft.com/office/drawing/2014/main" id="{40C51171-2651-41EA-9ED4-5EABB7EF1C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370840</xdr:colOff>
      <xdr:row>3</xdr:row>
      <xdr:rowOff>86360</xdr:rowOff>
    </xdr:from>
    <xdr:to>
      <xdr:col>19</xdr:col>
      <xdr:colOff>66040</xdr:colOff>
      <xdr:row>30</xdr:row>
      <xdr:rowOff>25400</xdr:rowOff>
    </xdr:to>
    <xdr:graphicFrame macro="">
      <xdr:nvGraphicFramePr>
        <xdr:cNvPr id="2" name="Chart 1">
          <a:extLst>
            <a:ext uri="{FF2B5EF4-FFF2-40B4-BE49-F238E27FC236}">
              <a16:creationId xmlns:a16="http://schemas.microsoft.com/office/drawing/2014/main" id="{9B8E9BAB-70CE-4EC1-B5AE-8F094E4D25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408940</xdr:colOff>
      <xdr:row>3</xdr:row>
      <xdr:rowOff>86360</xdr:rowOff>
    </xdr:from>
    <xdr:to>
      <xdr:col>19</xdr:col>
      <xdr:colOff>104140</xdr:colOff>
      <xdr:row>30</xdr:row>
      <xdr:rowOff>25400</xdr:rowOff>
    </xdr:to>
    <xdr:graphicFrame macro="">
      <xdr:nvGraphicFramePr>
        <xdr:cNvPr id="2" name="Chart 1">
          <a:extLst>
            <a:ext uri="{FF2B5EF4-FFF2-40B4-BE49-F238E27FC236}">
              <a16:creationId xmlns:a16="http://schemas.microsoft.com/office/drawing/2014/main" id="{404DCF71-F975-4E67-86E3-737DCCDD28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165100</xdr:colOff>
      <xdr:row>3</xdr:row>
      <xdr:rowOff>86360</xdr:rowOff>
    </xdr:from>
    <xdr:to>
      <xdr:col>15</xdr:col>
      <xdr:colOff>469900</xdr:colOff>
      <xdr:row>30</xdr:row>
      <xdr:rowOff>25400</xdr:rowOff>
    </xdr:to>
    <xdr:graphicFrame macro="">
      <xdr:nvGraphicFramePr>
        <xdr:cNvPr id="2" name="Chart 1">
          <a:extLst>
            <a:ext uri="{FF2B5EF4-FFF2-40B4-BE49-F238E27FC236}">
              <a16:creationId xmlns:a16="http://schemas.microsoft.com/office/drawing/2014/main" id="{090CD033-769C-44DB-92A4-03F62CB306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35560</xdr:colOff>
      <xdr:row>3</xdr:row>
      <xdr:rowOff>86360</xdr:rowOff>
    </xdr:from>
    <xdr:to>
      <xdr:col>19</xdr:col>
      <xdr:colOff>340360</xdr:colOff>
      <xdr:row>30</xdr:row>
      <xdr:rowOff>25400</xdr:rowOff>
    </xdr:to>
    <xdr:graphicFrame macro="">
      <xdr:nvGraphicFramePr>
        <xdr:cNvPr id="2" name="Chart 1">
          <a:extLst>
            <a:ext uri="{FF2B5EF4-FFF2-40B4-BE49-F238E27FC236}">
              <a16:creationId xmlns:a16="http://schemas.microsoft.com/office/drawing/2014/main" id="{1634B257-ED48-4491-BC95-C4B9CA3EAE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50800</xdr:colOff>
      <xdr:row>3</xdr:row>
      <xdr:rowOff>86360</xdr:rowOff>
    </xdr:from>
    <xdr:to>
      <xdr:col>20</xdr:col>
      <xdr:colOff>355600</xdr:colOff>
      <xdr:row>30</xdr:row>
      <xdr:rowOff>25400</xdr:rowOff>
    </xdr:to>
    <xdr:graphicFrame macro="">
      <xdr:nvGraphicFramePr>
        <xdr:cNvPr id="2" name="Chart 1">
          <a:extLst>
            <a:ext uri="{FF2B5EF4-FFF2-40B4-BE49-F238E27FC236}">
              <a16:creationId xmlns:a16="http://schemas.microsoft.com/office/drawing/2014/main" id="{F4B83382-5C96-4949-8CE4-E60E2F24E5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340360</xdr:colOff>
      <xdr:row>3</xdr:row>
      <xdr:rowOff>86360</xdr:rowOff>
    </xdr:from>
    <xdr:to>
      <xdr:col>20</xdr:col>
      <xdr:colOff>35560</xdr:colOff>
      <xdr:row>30</xdr:row>
      <xdr:rowOff>25400</xdr:rowOff>
    </xdr:to>
    <xdr:graphicFrame macro="">
      <xdr:nvGraphicFramePr>
        <xdr:cNvPr id="2" name="Chart 1">
          <a:extLst>
            <a:ext uri="{FF2B5EF4-FFF2-40B4-BE49-F238E27FC236}">
              <a16:creationId xmlns:a16="http://schemas.microsoft.com/office/drawing/2014/main" id="{6718F12A-785B-401A-829F-0EDC8648C4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0.79123</cdr:x>
      <cdr:y>0.92161</cdr:y>
    </cdr:from>
    <cdr:to>
      <cdr:x>0.98167</cdr:x>
      <cdr:y>0.97685</cdr:y>
    </cdr:to>
    <cdr:sp macro="" textlink="">
      <cdr:nvSpPr>
        <cdr:cNvPr id="2" name="TextBox 1">
          <a:extLst xmlns:a="http://schemas.openxmlformats.org/drawingml/2006/main">
            <a:ext uri="{FF2B5EF4-FFF2-40B4-BE49-F238E27FC236}">
              <a16:creationId xmlns:a16="http://schemas.microsoft.com/office/drawing/2014/main" id="{24348CDF-6990-4B72-B517-AFE7E84B7FDF}"/>
            </a:ext>
          </a:extLst>
        </cdr:cNvPr>
        <cdr:cNvSpPr txBox="1"/>
      </cdr:nvSpPr>
      <cdr:spPr>
        <a:xfrm xmlns:a="http://schemas.openxmlformats.org/drawingml/2006/main">
          <a:off x="6029197" y="4494530"/>
          <a:ext cx="1451103" cy="269369"/>
        </a:xfrm>
        <a:prstGeom xmlns:a="http://schemas.openxmlformats.org/drawingml/2006/main" prst="rect">
          <a:avLst/>
        </a:prstGeom>
      </cdr:spPr>
      <cdr:txBody>
        <a:bodyPr xmlns:a="http://schemas.openxmlformats.org/drawingml/2006/main" vertOverflow="clip" vert="horz" wrap="none" rtlCol="0">
          <a:spAutoFit/>
        </a:bodyPr>
        <a:lstStyle xmlns:a="http://schemas.openxmlformats.org/drawingml/2006/main"/>
        <a:p xmlns:a="http://schemas.openxmlformats.org/drawingml/2006/main">
          <a:r>
            <a:rPr lang="en-US" sz="1200" i="1">
              <a:latin typeface="Arial" panose="020B0604020202020204" pitchFamily="34" charset="0"/>
            </a:rPr>
            <a:t>*data not available</a:t>
          </a:r>
        </a:p>
      </cdr:txBody>
    </cdr:sp>
  </cdr:relSizeAnchor>
</c:userShapes>
</file>

<file path=xl/drawings/drawing9.xml><?xml version="1.0" encoding="utf-8"?>
<xdr:wsDr xmlns:xdr="http://schemas.openxmlformats.org/drawingml/2006/spreadsheetDrawing" xmlns:a="http://schemas.openxmlformats.org/drawingml/2006/main">
  <xdr:twoCellAnchor>
    <xdr:from>
      <xdr:col>8</xdr:col>
      <xdr:colOff>363220</xdr:colOff>
      <xdr:row>3</xdr:row>
      <xdr:rowOff>86360</xdr:rowOff>
    </xdr:from>
    <xdr:to>
      <xdr:col>21</xdr:col>
      <xdr:colOff>58420</xdr:colOff>
      <xdr:row>30</xdr:row>
      <xdr:rowOff>25400</xdr:rowOff>
    </xdr:to>
    <xdr:graphicFrame macro="">
      <xdr:nvGraphicFramePr>
        <xdr:cNvPr id="2" name="Chart 1">
          <a:extLst>
            <a:ext uri="{FF2B5EF4-FFF2-40B4-BE49-F238E27FC236}">
              <a16:creationId xmlns:a16="http://schemas.microsoft.com/office/drawing/2014/main" id="{73E305A8-FFC7-4FC7-9B45-55F9162920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81955-8FD8-4D31-9187-5DEEE8E54253}">
  <sheetPr codeName="Sheet1"/>
  <dimension ref="A1:B41"/>
  <sheetViews>
    <sheetView tabSelected="1" workbookViewId="0"/>
  </sheetViews>
  <sheetFormatPr defaultRowHeight="14.4" x14ac:dyDescent="0.3"/>
  <cols>
    <col min="1" max="1" width="31.44140625" style="3" bestFit="1" customWidth="1"/>
    <col min="2" max="2" width="128.6640625" style="2" customWidth="1"/>
    <col min="3" max="16384" width="8.88671875" style="3"/>
  </cols>
  <sheetData>
    <row r="1" spans="1:2" x14ac:dyDescent="0.3">
      <c r="A1" s="1" t="s">
        <v>32</v>
      </c>
    </row>
    <row r="2" spans="1:2" ht="28.8" x14ac:dyDescent="0.3">
      <c r="A2" s="4" t="s">
        <v>0</v>
      </c>
      <c r="B2" s="2" t="s">
        <v>1</v>
      </c>
    </row>
    <row r="3" spans="1:2" x14ac:dyDescent="0.3">
      <c r="A3" s="4" t="s">
        <v>2</v>
      </c>
      <c r="B3" s="2" t="s">
        <v>3</v>
      </c>
    </row>
    <row r="4" spans="1:2" x14ac:dyDescent="0.3">
      <c r="A4" s="4" t="s">
        <v>4</v>
      </c>
      <c r="B4" s="2" t="s">
        <v>5</v>
      </c>
    </row>
    <row r="5" spans="1:2" x14ac:dyDescent="0.3">
      <c r="A5" s="4" t="s">
        <v>6</v>
      </c>
      <c r="B5" s="2" t="s">
        <v>7</v>
      </c>
    </row>
    <row r="6" spans="1:2" x14ac:dyDescent="0.3">
      <c r="A6" s="4" t="s">
        <v>8</v>
      </c>
      <c r="B6" s="2" t="s">
        <v>9</v>
      </c>
    </row>
    <row r="7" spans="1:2" ht="28.8" x14ac:dyDescent="0.3">
      <c r="A7" s="4" t="s">
        <v>10</v>
      </c>
      <c r="B7" s="2" t="s">
        <v>11</v>
      </c>
    </row>
    <row r="8" spans="1:2" ht="28.8" x14ac:dyDescent="0.3">
      <c r="A8" s="4" t="s">
        <v>12</v>
      </c>
      <c r="B8" s="2" t="s">
        <v>13</v>
      </c>
    </row>
    <row r="9" spans="1:2" x14ac:dyDescent="0.3">
      <c r="A9" s="4" t="s">
        <v>14</v>
      </c>
      <c r="B9" s="2" t="s">
        <v>15</v>
      </c>
    </row>
    <row r="10" spans="1:2" x14ac:dyDescent="0.3">
      <c r="A10" s="4" t="s">
        <v>16</v>
      </c>
      <c r="B10" s="2" t="s">
        <v>17</v>
      </c>
    </row>
    <row r="11" spans="1:2" x14ac:dyDescent="0.3">
      <c r="A11" s="4" t="s">
        <v>18</v>
      </c>
      <c r="B11" s="2" t="s">
        <v>19</v>
      </c>
    </row>
    <row r="12" spans="1:2" ht="28.8" x14ac:dyDescent="0.3">
      <c r="A12" s="4" t="s">
        <v>20</v>
      </c>
      <c r="B12" s="2" t="s">
        <v>21</v>
      </c>
    </row>
    <row r="13" spans="1:2" ht="28.8" x14ac:dyDescent="0.3">
      <c r="A13" s="4" t="s">
        <v>22</v>
      </c>
      <c r="B13" s="2" t="s">
        <v>23</v>
      </c>
    </row>
    <row r="14" spans="1:2" ht="28.8" x14ac:dyDescent="0.3">
      <c r="A14" s="4" t="s">
        <v>24</v>
      </c>
      <c r="B14" s="2" t="s">
        <v>25</v>
      </c>
    </row>
    <row r="15" spans="1:2" ht="28.8" x14ac:dyDescent="0.3">
      <c r="A15" s="4" t="s">
        <v>26</v>
      </c>
      <c r="B15" s="2" t="s">
        <v>27</v>
      </c>
    </row>
    <row r="16" spans="1:2" ht="28.8" x14ac:dyDescent="0.3">
      <c r="A16" s="4" t="s">
        <v>28</v>
      </c>
      <c r="B16" s="2" t="s">
        <v>29</v>
      </c>
    </row>
    <row r="17" spans="1:2" ht="28.8" x14ac:dyDescent="0.3">
      <c r="A17" s="4" t="s">
        <v>30</v>
      </c>
      <c r="B17" s="2" t="s">
        <v>31</v>
      </c>
    </row>
    <row r="19" spans="1:2" x14ac:dyDescent="0.3">
      <c r="A19" s="1" t="s">
        <v>263</v>
      </c>
    </row>
    <row r="20" spans="1:2" ht="72" x14ac:dyDescent="0.3">
      <c r="A20" s="4" t="s">
        <v>34</v>
      </c>
      <c r="B20" s="2" t="s">
        <v>264</v>
      </c>
    </row>
    <row r="21" spans="1:2" x14ac:dyDescent="0.3">
      <c r="A21" s="4" t="s">
        <v>35</v>
      </c>
      <c r="B21" s="2" t="s">
        <v>265</v>
      </c>
    </row>
    <row r="22" spans="1:2" x14ac:dyDescent="0.3">
      <c r="A22" s="4" t="s">
        <v>36</v>
      </c>
      <c r="B22" s="2" t="s">
        <v>266</v>
      </c>
    </row>
    <row r="23" spans="1:2" x14ac:dyDescent="0.3">
      <c r="A23" s="4" t="s">
        <v>37</v>
      </c>
      <c r="B23" s="2" t="s">
        <v>267</v>
      </c>
    </row>
    <row r="24" spans="1:2" ht="28.8" x14ac:dyDescent="0.3">
      <c r="A24" s="4" t="s">
        <v>38</v>
      </c>
      <c r="B24" s="2" t="s">
        <v>268</v>
      </c>
    </row>
    <row r="25" spans="1:2" x14ac:dyDescent="0.3">
      <c r="A25" s="4" t="s">
        <v>39</v>
      </c>
      <c r="B25" s="2" t="s">
        <v>269</v>
      </c>
    </row>
    <row r="26" spans="1:2" x14ac:dyDescent="0.3">
      <c r="A26" s="4" t="s">
        <v>40</v>
      </c>
      <c r="B26" s="2" t="s">
        <v>270</v>
      </c>
    </row>
    <row r="27" spans="1:2" x14ac:dyDescent="0.3">
      <c r="A27" s="4" t="s">
        <v>41</v>
      </c>
      <c r="B27" s="2" t="s">
        <v>271</v>
      </c>
    </row>
    <row r="28" spans="1:2" x14ac:dyDescent="0.3">
      <c r="A28" s="4" t="s">
        <v>42</v>
      </c>
      <c r="B28" s="2" t="s">
        <v>272</v>
      </c>
    </row>
    <row r="29" spans="1:2" x14ac:dyDescent="0.3">
      <c r="A29" s="4" t="s">
        <v>43</v>
      </c>
      <c r="B29" s="2" t="s">
        <v>273</v>
      </c>
    </row>
    <row r="30" spans="1:2" x14ac:dyDescent="0.3">
      <c r="A30" s="4" t="s">
        <v>44</v>
      </c>
      <c r="B30" s="2" t="s">
        <v>274</v>
      </c>
    </row>
    <row r="31" spans="1:2" ht="28.8" x14ac:dyDescent="0.3">
      <c r="A31" s="4" t="s">
        <v>45</v>
      </c>
      <c r="B31" s="2" t="s">
        <v>275</v>
      </c>
    </row>
    <row r="32" spans="1:2" x14ac:dyDescent="0.3">
      <c r="A32" s="4" t="s">
        <v>46</v>
      </c>
      <c r="B32" s="2" t="s">
        <v>276</v>
      </c>
    </row>
    <row r="33" spans="1:2" ht="28.8" x14ac:dyDescent="0.3">
      <c r="A33" s="4" t="s">
        <v>47</v>
      </c>
      <c r="B33" s="2" t="s">
        <v>277</v>
      </c>
    </row>
    <row r="34" spans="1:2" x14ac:dyDescent="0.3">
      <c r="A34" s="4" t="s">
        <v>48</v>
      </c>
      <c r="B34" s="2" t="s">
        <v>278</v>
      </c>
    </row>
    <row r="35" spans="1:2" ht="28.8" x14ac:dyDescent="0.3">
      <c r="A35" s="4" t="s">
        <v>49</v>
      </c>
      <c r="B35" s="2" t="s">
        <v>279</v>
      </c>
    </row>
    <row r="36" spans="1:2" ht="43.2" x14ac:dyDescent="0.3">
      <c r="A36" s="4" t="s">
        <v>50</v>
      </c>
      <c r="B36" s="2" t="s">
        <v>280</v>
      </c>
    </row>
    <row r="37" spans="1:2" x14ac:dyDescent="0.3">
      <c r="A37" s="4" t="s">
        <v>51</v>
      </c>
      <c r="B37" s="2" t="s">
        <v>281</v>
      </c>
    </row>
    <row r="38" spans="1:2" x14ac:dyDescent="0.3">
      <c r="A38" s="4" t="s">
        <v>52</v>
      </c>
      <c r="B38" s="2" t="s">
        <v>282</v>
      </c>
    </row>
    <row r="39" spans="1:2" ht="28.8" x14ac:dyDescent="0.3">
      <c r="A39" s="4" t="s">
        <v>53</v>
      </c>
      <c r="B39" s="2" t="s">
        <v>283</v>
      </c>
    </row>
    <row r="40" spans="1:2" ht="28.8" x14ac:dyDescent="0.3">
      <c r="A40" s="4" t="s">
        <v>54</v>
      </c>
      <c r="B40" s="2" t="s">
        <v>284</v>
      </c>
    </row>
    <row r="41" spans="1:2" ht="28.8" x14ac:dyDescent="0.3">
      <c r="A41" s="4" t="s">
        <v>55</v>
      </c>
      <c r="B41" s="2" t="s">
        <v>285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3E1F-839A-48D3-A6FA-2070C5AAD387}">
  <sheetPr codeName="Sheet10"/>
  <dimension ref="A1:C12"/>
  <sheetViews>
    <sheetView workbookViewId="0">
      <selection sqref="A1:XFD1"/>
    </sheetView>
  </sheetViews>
  <sheetFormatPr defaultRowHeight="14.4" x14ac:dyDescent="0.3"/>
  <cols>
    <col min="1" max="1" width="12.88671875" bestFit="1" customWidth="1"/>
    <col min="2" max="2" width="5.6640625" bestFit="1" customWidth="1"/>
    <col min="3" max="3" width="5.77734375" bestFit="1" customWidth="1"/>
  </cols>
  <sheetData>
    <row r="1" spans="1:3" s="9" customFormat="1" x14ac:dyDescent="0.3">
      <c r="A1" s="8" t="s">
        <v>255</v>
      </c>
    </row>
    <row r="2" spans="1:3" s="5" customFormat="1" x14ac:dyDescent="0.3">
      <c r="A2" s="5" t="s">
        <v>239</v>
      </c>
      <c r="B2" s="5" t="s">
        <v>61</v>
      </c>
      <c r="C2" s="5" t="s">
        <v>240</v>
      </c>
    </row>
    <row r="3" spans="1:3" x14ac:dyDescent="0.3">
      <c r="A3">
        <v>2010</v>
      </c>
      <c r="B3">
        <v>5</v>
      </c>
      <c r="C3">
        <v>24</v>
      </c>
    </row>
    <row r="4" spans="1:3" x14ac:dyDescent="0.3">
      <c r="A4">
        <v>2011</v>
      </c>
      <c r="B4">
        <v>11</v>
      </c>
      <c r="C4">
        <v>39</v>
      </c>
    </row>
    <row r="5" spans="1:3" x14ac:dyDescent="0.3">
      <c r="A5">
        <v>2012</v>
      </c>
      <c r="B5">
        <v>4</v>
      </c>
      <c r="C5">
        <v>29</v>
      </c>
    </row>
    <row r="6" spans="1:3" x14ac:dyDescent="0.3">
      <c r="A6">
        <v>2013</v>
      </c>
      <c r="B6">
        <v>8</v>
      </c>
      <c r="C6">
        <v>32</v>
      </c>
    </row>
    <row r="7" spans="1:3" x14ac:dyDescent="0.3">
      <c r="A7">
        <v>2014</v>
      </c>
      <c r="B7">
        <v>5</v>
      </c>
      <c r="C7">
        <v>24</v>
      </c>
    </row>
    <row r="8" spans="1:3" x14ac:dyDescent="0.3">
      <c r="A8">
        <v>2015</v>
      </c>
      <c r="B8">
        <v>3</v>
      </c>
      <c r="C8">
        <v>25</v>
      </c>
    </row>
    <row r="9" spans="1:3" x14ac:dyDescent="0.3">
      <c r="A9">
        <v>2016</v>
      </c>
      <c r="B9">
        <v>6</v>
      </c>
      <c r="C9">
        <v>19</v>
      </c>
    </row>
    <row r="10" spans="1:3" x14ac:dyDescent="0.3">
      <c r="A10">
        <v>2017</v>
      </c>
      <c r="B10">
        <v>5</v>
      </c>
      <c r="C10">
        <v>32</v>
      </c>
    </row>
    <row r="11" spans="1:3" x14ac:dyDescent="0.3">
      <c r="A11">
        <v>2018</v>
      </c>
      <c r="B11">
        <v>5</v>
      </c>
      <c r="C11">
        <v>26</v>
      </c>
    </row>
    <row r="12" spans="1:3" x14ac:dyDescent="0.3">
      <c r="A12">
        <v>2019</v>
      </c>
      <c r="B12">
        <v>5</v>
      </c>
      <c r="C12">
        <v>18</v>
      </c>
    </row>
  </sheetData>
  <mergeCells count="1">
    <mergeCell ref="A1:XFD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D283E-2754-414F-8444-2FB57BE51275}">
  <sheetPr codeName="Sheet11"/>
  <dimension ref="A1:C12"/>
  <sheetViews>
    <sheetView workbookViewId="0">
      <selection sqref="A1:XFD1"/>
    </sheetView>
  </sheetViews>
  <sheetFormatPr defaultRowHeight="14.4" x14ac:dyDescent="0.3"/>
  <cols>
    <col min="1" max="1" width="12.88671875" bestFit="1" customWidth="1"/>
    <col min="2" max="2" width="5.6640625" bestFit="1" customWidth="1"/>
    <col min="3" max="3" width="5.77734375" bestFit="1" customWidth="1"/>
  </cols>
  <sheetData>
    <row r="1" spans="1:3" s="9" customFormat="1" x14ac:dyDescent="0.3">
      <c r="A1" s="8" t="s">
        <v>256</v>
      </c>
    </row>
    <row r="2" spans="1:3" s="5" customFormat="1" x14ac:dyDescent="0.3">
      <c r="A2" s="5" t="s">
        <v>239</v>
      </c>
      <c r="B2" s="5" t="s">
        <v>61</v>
      </c>
      <c r="C2" s="5" t="s">
        <v>240</v>
      </c>
    </row>
    <row r="3" spans="1:3" x14ac:dyDescent="0.3">
      <c r="A3">
        <v>2010</v>
      </c>
      <c r="B3">
        <v>1</v>
      </c>
      <c r="C3">
        <v>6</v>
      </c>
    </row>
    <row r="4" spans="1:3" x14ac:dyDescent="0.3">
      <c r="A4">
        <v>2011</v>
      </c>
      <c r="B4">
        <v>5</v>
      </c>
      <c r="C4">
        <v>11</v>
      </c>
    </row>
    <row r="5" spans="1:3" x14ac:dyDescent="0.3">
      <c r="A5">
        <v>2012</v>
      </c>
      <c r="B5">
        <v>4</v>
      </c>
      <c r="C5">
        <v>10</v>
      </c>
    </row>
    <row r="6" spans="1:3" x14ac:dyDescent="0.3">
      <c r="A6">
        <v>2013</v>
      </c>
      <c r="B6">
        <v>2</v>
      </c>
      <c r="C6">
        <v>13</v>
      </c>
    </row>
    <row r="7" spans="1:3" x14ac:dyDescent="0.3">
      <c r="A7">
        <v>2014</v>
      </c>
      <c r="B7">
        <v>3</v>
      </c>
      <c r="C7">
        <v>12</v>
      </c>
    </row>
    <row r="8" spans="1:3" x14ac:dyDescent="0.3">
      <c r="A8">
        <v>2015</v>
      </c>
      <c r="B8">
        <v>4</v>
      </c>
      <c r="C8">
        <v>14</v>
      </c>
    </row>
    <row r="9" spans="1:3" x14ac:dyDescent="0.3">
      <c r="A9">
        <v>2016</v>
      </c>
      <c r="B9">
        <v>1</v>
      </c>
      <c r="C9">
        <v>10</v>
      </c>
    </row>
    <row r="10" spans="1:3" x14ac:dyDescent="0.3">
      <c r="A10">
        <v>2017</v>
      </c>
      <c r="B10">
        <v>3</v>
      </c>
      <c r="C10">
        <v>12</v>
      </c>
    </row>
    <row r="11" spans="1:3" x14ac:dyDescent="0.3">
      <c r="A11">
        <v>2018</v>
      </c>
      <c r="B11">
        <v>2</v>
      </c>
      <c r="C11">
        <v>14</v>
      </c>
    </row>
    <row r="12" spans="1:3" x14ac:dyDescent="0.3">
      <c r="A12">
        <v>2019</v>
      </c>
      <c r="B12">
        <v>7</v>
      </c>
      <c r="C12">
        <v>15</v>
      </c>
    </row>
  </sheetData>
  <mergeCells count="1">
    <mergeCell ref="A1:XFD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8D004-40C5-4CF1-AA40-96244A593030}">
  <sheetPr codeName="Sheet12"/>
  <dimension ref="A1:C12"/>
  <sheetViews>
    <sheetView workbookViewId="0">
      <selection sqref="A1:XFD1"/>
    </sheetView>
  </sheetViews>
  <sheetFormatPr defaultRowHeight="14.4" x14ac:dyDescent="0.3"/>
  <cols>
    <col min="1" max="1" width="12.88671875" bestFit="1" customWidth="1"/>
    <col min="2" max="3" width="12" bestFit="1" customWidth="1"/>
  </cols>
  <sheetData>
    <row r="1" spans="1:3" s="9" customFormat="1" x14ac:dyDescent="0.3">
      <c r="A1" s="8" t="s">
        <v>257</v>
      </c>
    </row>
    <row r="2" spans="1:3" s="5" customFormat="1" x14ac:dyDescent="0.3">
      <c r="A2" s="5" t="s">
        <v>239</v>
      </c>
      <c r="B2" s="5" t="s">
        <v>61</v>
      </c>
      <c r="C2" s="5" t="s">
        <v>240</v>
      </c>
    </row>
    <row r="3" spans="1:3" x14ac:dyDescent="0.3">
      <c r="A3">
        <v>2010</v>
      </c>
      <c r="B3">
        <v>0.27362685833680839</v>
      </c>
      <c r="C3">
        <v>1.3134089200166803</v>
      </c>
    </row>
    <row r="4" spans="1:3" x14ac:dyDescent="0.3">
      <c r="A4" s="7" t="s">
        <v>286</v>
      </c>
    </row>
    <row r="5" spans="1:3" x14ac:dyDescent="0.3">
      <c r="A5">
        <v>2012</v>
      </c>
      <c r="B5">
        <v>0.19301544654364827</v>
      </c>
      <c r="C5">
        <v>1.39936198744145</v>
      </c>
    </row>
    <row r="6" spans="1:3" x14ac:dyDescent="0.3">
      <c r="A6">
        <v>2013</v>
      </c>
      <c r="B6">
        <v>0.3541125077406781</v>
      </c>
      <c r="C6">
        <v>1.4164500309627124</v>
      </c>
    </row>
    <row r="7" spans="1:3" x14ac:dyDescent="0.3">
      <c r="A7">
        <v>2014</v>
      </c>
      <c r="B7">
        <v>0.20225465398071543</v>
      </c>
      <c r="C7">
        <v>0.9708223391074341</v>
      </c>
    </row>
    <row r="8" spans="1:3" x14ac:dyDescent="0.3">
      <c r="A8">
        <v>2015</v>
      </c>
      <c r="B8">
        <v>0.12536313521500614</v>
      </c>
      <c r="C8">
        <v>1.0446927934583845</v>
      </c>
    </row>
    <row r="9" spans="1:3" x14ac:dyDescent="0.3">
      <c r="A9">
        <v>2016</v>
      </c>
      <c r="B9">
        <v>0.2488740523083483</v>
      </c>
      <c r="C9">
        <v>0.78810116564310295</v>
      </c>
    </row>
    <row r="10" spans="1:3" x14ac:dyDescent="0.3">
      <c r="A10">
        <v>2017</v>
      </c>
      <c r="B10">
        <v>0.20331583732781183</v>
      </c>
      <c r="C10">
        <v>1.3012213588979957</v>
      </c>
    </row>
    <row r="11" spans="1:3" x14ac:dyDescent="0.3">
      <c r="A11">
        <v>2018</v>
      </c>
      <c r="B11">
        <v>0.18004963608367555</v>
      </c>
      <c r="C11">
        <v>0.93625810763511286</v>
      </c>
    </row>
    <row r="12" spans="1:3" x14ac:dyDescent="0.3">
      <c r="A12">
        <v>2019</v>
      </c>
      <c r="B12">
        <v>0.19306651797970562</v>
      </c>
      <c r="C12">
        <v>0.69503946472694023</v>
      </c>
    </row>
  </sheetData>
  <mergeCells count="1">
    <mergeCell ref="A1:XFD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48771-84A9-42D9-BB4F-2317D533D05E}">
  <sheetPr codeName="Sheet13"/>
  <dimension ref="A1:C12"/>
  <sheetViews>
    <sheetView workbookViewId="0">
      <selection sqref="A1:XFD1"/>
    </sheetView>
  </sheetViews>
  <sheetFormatPr defaultRowHeight="14.4" x14ac:dyDescent="0.3"/>
  <cols>
    <col min="1" max="1" width="12.88671875" bestFit="1" customWidth="1"/>
    <col min="2" max="3" width="12" bestFit="1" customWidth="1"/>
  </cols>
  <sheetData>
    <row r="1" spans="1:3" s="9" customFormat="1" x14ac:dyDescent="0.3">
      <c r="A1" s="8" t="s">
        <v>258</v>
      </c>
    </row>
    <row r="2" spans="1:3" s="5" customFormat="1" x14ac:dyDescent="0.3">
      <c r="A2" s="5" t="s">
        <v>239</v>
      </c>
      <c r="B2" s="5" t="s">
        <v>61</v>
      </c>
      <c r="C2" s="5" t="s">
        <v>240</v>
      </c>
    </row>
    <row r="3" spans="1:3" x14ac:dyDescent="0.3">
      <c r="A3">
        <v>2010</v>
      </c>
      <c r="B3">
        <v>7.9589445802770983E-2</v>
      </c>
      <c r="C3">
        <v>0.47753667481662593</v>
      </c>
    </row>
    <row r="4" spans="1:3" x14ac:dyDescent="0.3">
      <c r="A4" s="7" t="s">
        <v>286</v>
      </c>
    </row>
    <row r="5" spans="1:3" x14ac:dyDescent="0.3">
      <c r="A5">
        <v>2012</v>
      </c>
      <c r="B5">
        <v>0.27959299647503133</v>
      </c>
      <c r="C5">
        <v>0.69898249118757827</v>
      </c>
    </row>
    <row r="6" spans="1:3" x14ac:dyDescent="0.3">
      <c r="A6">
        <v>2013</v>
      </c>
      <c r="B6">
        <v>0.18325809061562806</v>
      </c>
      <c r="C6">
        <v>1.1911775890015823</v>
      </c>
    </row>
    <row r="7" spans="1:3" x14ac:dyDescent="0.3">
      <c r="A7">
        <v>2014</v>
      </c>
      <c r="B7">
        <v>0.26341275813352744</v>
      </c>
      <c r="C7">
        <v>1.0536510325341097</v>
      </c>
    </row>
    <row r="8" spans="1:3" x14ac:dyDescent="0.3">
      <c r="A8">
        <v>2015</v>
      </c>
      <c r="B8">
        <v>0.34464278636799922</v>
      </c>
      <c r="C8">
        <v>1.2062497522879974</v>
      </c>
    </row>
    <row r="9" spans="1:3" x14ac:dyDescent="0.3">
      <c r="A9">
        <v>2016</v>
      </c>
      <c r="B9">
        <v>9.3309869011605887E-2</v>
      </c>
      <c r="C9">
        <v>0.93309869011605884</v>
      </c>
    </row>
    <row r="10" spans="1:3" x14ac:dyDescent="0.3">
      <c r="A10">
        <v>2017</v>
      </c>
      <c r="B10">
        <v>0.2899346294055567</v>
      </c>
      <c r="C10">
        <v>1.1597385176222268</v>
      </c>
    </row>
    <row r="11" spans="1:3" x14ac:dyDescent="0.3">
      <c r="A11">
        <v>2018</v>
      </c>
      <c r="B11">
        <v>0.18880553124684341</v>
      </c>
      <c r="C11">
        <v>1.3216387187279039</v>
      </c>
    </row>
    <row r="12" spans="1:3" x14ac:dyDescent="0.3">
      <c r="A12">
        <v>2019</v>
      </c>
      <c r="B12">
        <v>0.60004971840523935</v>
      </c>
      <c r="C12">
        <v>1.2858208251540844</v>
      </c>
    </row>
  </sheetData>
  <mergeCells count="1">
    <mergeCell ref="A1:XFD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828CC-0FBC-4519-BF3A-72993BE68C8A}">
  <sheetPr codeName="Sheet14"/>
  <dimension ref="A1:C13"/>
  <sheetViews>
    <sheetView workbookViewId="0">
      <selection sqref="A1:XFD1"/>
    </sheetView>
  </sheetViews>
  <sheetFormatPr defaultRowHeight="14.4" x14ac:dyDescent="0.3"/>
  <cols>
    <col min="1" max="1" width="34.5546875" bestFit="1" customWidth="1"/>
    <col min="2" max="2" width="5.6640625" bestFit="1" customWidth="1"/>
    <col min="3" max="3" width="9.6640625" bestFit="1" customWidth="1"/>
  </cols>
  <sheetData>
    <row r="1" spans="1:3" s="9" customFormat="1" x14ac:dyDescent="0.3">
      <c r="A1" s="8" t="s">
        <v>259</v>
      </c>
    </row>
    <row r="2" spans="1:3" s="5" customFormat="1" x14ac:dyDescent="0.3">
      <c r="A2" s="5" t="s">
        <v>249</v>
      </c>
      <c r="B2" s="5" t="s">
        <v>61</v>
      </c>
      <c r="C2" s="5" t="s">
        <v>250</v>
      </c>
    </row>
    <row r="3" spans="1:3" x14ac:dyDescent="0.3">
      <c r="A3" t="s">
        <v>76</v>
      </c>
      <c r="B3">
        <v>1</v>
      </c>
      <c r="C3">
        <v>3</v>
      </c>
    </row>
    <row r="4" spans="1:3" x14ac:dyDescent="0.3">
      <c r="A4" t="s">
        <v>96</v>
      </c>
      <c r="B4">
        <v>1</v>
      </c>
      <c r="C4">
        <v>2</v>
      </c>
    </row>
    <row r="5" spans="1:3" x14ac:dyDescent="0.3">
      <c r="A5" t="s">
        <v>143</v>
      </c>
      <c r="B5">
        <v>2</v>
      </c>
      <c r="C5">
        <v>0</v>
      </c>
    </row>
    <row r="6" spans="1:3" x14ac:dyDescent="0.3">
      <c r="A6" t="s">
        <v>152</v>
      </c>
      <c r="B6">
        <v>1</v>
      </c>
      <c r="C6">
        <v>1</v>
      </c>
    </row>
    <row r="7" spans="1:3" x14ac:dyDescent="0.3">
      <c r="A7" t="s">
        <v>169</v>
      </c>
      <c r="B7">
        <v>0</v>
      </c>
      <c r="C7">
        <v>2</v>
      </c>
    </row>
    <row r="8" spans="1:3" x14ac:dyDescent="0.3">
      <c r="A8" t="s">
        <v>129</v>
      </c>
      <c r="B8">
        <v>0</v>
      </c>
      <c r="C8">
        <v>1</v>
      </c>
    </row>
    <row r="9" spans="1:3" x14ac:dyDescent="0.3">
      <c r="A9" t="s">
        <v>103</v>
      </c>
      <c r="B9">
        <v>0</v>
      </c>
      <c r="C9">
        <v>1</v>
      </c>
    </row>
    <row r="10" spans="1:3" x14ac:dyDescent="0.3">
      <c r="A10" t="s">
        <v>201</v>
      </c>
      <c r="B10">
        <v>0</v>
      </c>
      <c r="C10">
        <v>1</v>
      </c>
    </row>
    <row r="11" spans="1:3" x14ac:dyDescent="0.3">
      <c r="A11" t="s">
        <v>91</v>
      </c>
      <c r="B11">
        <v>0</v>
      </c>
      <c r="C11">
        <v>1</v>
      </c>
    </row>
    <row r="12" spans="1:3" x14ac:dyDescent="0.3">
      <c r="A12" t="s">
        <v>83</v>
      </c>
      <c r="B12">
        <v>0</v>
      </c>
      <c r="C12">
        <v>1</v>
      </c>
    </row>
    <row r="13" spans="1:3" x14ac:dyDescent="0.3">
      <c r="A13" t="s">
        <v>68</v>
      </c>
      <c r="B13">
        <v>1</v>
      </c>
      <c r="C13">
        <v>0</v>
      </c>
    </row>
  </sheetData>
  <mergeCells count="1">
    <mergeCell ref="A1:XFD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04943-943C-4FC2-8304-791AE18B9EA6}">
  <sheetPr codeName="Sheet15"/>
  <dimension ref="A1:C9"/>
  <sheetViews>
    <sheetView workbookViewId="0">
      <selection sqref="A1:XFD1"/>
    </sheetView>
  </sheetViews>
  <sheetFormatPr defaultRowHeight="14.4" x14ac:dyDescent="0.3"/>
  <cols>
    <col min="1" max="1" width="13.5546875" bestFit="1" customWidth="1"/>
    <col min="2" max="2" width="5.6640625" bestFit="1" customWidth="1"/>
    <col min="3" max="3" width="9.6640625" bestFit="1" customWidth="1"/>
  </cols>
  <sheetData>
    <row r="1" spans="1:3" s="9" customFormat="1" x14ac:dyDescent="0.3">
      <c r="A1" s="8" t="s">
        <v>260</v>
      </c>
    </row>
    <row r="2" spans="1:3" s="5" customFormat="1" x14ac:dyDescent="0.3">
      <c r="A2" s="5" t="s">
        <v>252</v>
      </c>
      <c r="B2" s="5" t="s">
        <v>61</v>
      </c>
      <c r="C2" s="5" t="s">
        <v>250</v>
      </c>
    </row>
    <row r="3" spans="1:3" x14ac:dyDescent="0.3">
      <c r="A3" t="s">
        <v>69</v>
      </c>
      <c r="B3">
        <v>2</v>
      </c>
      <c r="C3">
        <v>3</v>
      </c>
    </row>
    <row r="4" spans="1:3" x14ac:dyDescent="0.3">
      <c r="A4" t="s">
        <v>97</v>
      </c>
      <c r="B4">
        <v>2</v>
      </c>
      <c r="C4">
        <v>2</v>
      </c>
    </row>
    <row r="5" spans="1:3" x14ac:dyDescent="0.3">
      <c r="A5" t="s">
        <v>121</v>
      </c>
      <c r="B5">
        <v>1</v>
      </c>
      <c r="C5">
        <v>2</v>
      </c>
    </row>
    <row r="6" spans="1:3" x14ac:dyDescent="0.3">
      <c r="A6" t="s">
        <v>113</v>
      </c>
      <c r="B6">
        <v>0</v>
      </c>
      <c r="C6">
        <v>3</v>
      </c>
    </row>
    <row r="7" spans="1:3" x14ac:dyDescent="0.3">
      <c r="A7" t="s">
        <v>130</v>
      </c>
      <c r="B7">
        <v>1</v>
      </c>
      <c r="C7">
        <v>1</v>
      </c>
    </row>
    <row r="8" spans="1:3" x14ac:dyDescent="0.3">
      <c r="A8" t="s">
        <v>163</v>
      </c>
      <c r="B8">
        <v>0</v>
      </c>
      <c r="C8">
        <v>1</v>
      </c>
    </row>
    <row r="9" spans="1:3" x14ac:dyDescent="0.3">
      <c r="A9" t="s">
        <v>92</v>
      </c>
      <c r="B9">
        <v>0</v>
      </c>
      <c r="C9">
        <v>1</v>
      </c>
    </row>
  </sheetData>
  <mergeCells count="1">
    <mergeCell ref="A1:XFD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2B01D-C185-46B5-9FD4-03CD527347A2}">
  <sheetPr codeName="Sheet16"/>
  <dimension ref="A1:C10"/>
  <sheetViews>
    <sheetView workbookViewId="0">
      <selection sqref="A1:XFD1"/>
    </sheetView>
  </sheetViews>
  <sheetFormatPr defaultRowHeight="14.4" x14ac:dyDescent="0.3"/>
  <cols>
    <col min="1" max="1" width="34.5546875" bestFit="1" customWidth="1"/>
    <col min="2" max="2" width="5.6640625" bestFit="1" customWidth="1"/>
    <col min="3" max="3" width="9.6640625" bestFit="1" customWidth="1"/>
  </cols>
  <sheetData>
    <row r="1" spans="1:3" s="9" customFormat="1" x14ac:dyDescent="0.3">
      <c r="A1" s="8" t="s">
        <v>261</v>
      </c>
    </row>
    <row r="2" spans="1:3" s="5" customFormat="1" x14ac:dyDescent="0.3">
      <c r="A2" s="5" t="s">
        <v>249</v>
      </c>
      <c r="B2" s="5" t="s">
        <v>61</v>
      </c>
      <c r="C2" s="5" t="s">
        <v>250</v>
      </c>
    </row>
    <row r="3" spans="1:3" x14ac:dyDescent="0.3">
      <c r="A3" t="s">
        <v>96</v>
      </c>
      <c r="B3">
        <v>2</v>
      </c>
      <c r="C3">
        <v>2</v>
      </c>
    </row>
    <row r="4" spans="1:3" x14ac:dyDescent="0.3">
      <c r="A4" t="s">
        <v>76</v>
      </c>
      <c r="B4">
        <v>1</v>
      </c>
      <c r="C4">
        <v>3</v>
      </c>
    </row>
    <row r="5" spans="1:3" x14ac:dyDescent="0.3">
      <c r="A5" t="s">
        <v>137</v>
      </c>
      <c r="B5">
        <v>1</v>
      </c>
      <c r="C5">
        <v>1</v>
      </c>
    </row>
    <row r="6" spans="1:3" x14ac:dyDescent="0.3">
      <c r="A6" t="s">
        <v>233</v>
      </c>
      <c r="B6">
        <v>1</v>
      </c>
      <c r="C6">
        <v>0</v>
      </c>
    </row>
    <row r="7" spans="1:3" x14ac:dyDescent="0.3">
      <c r="A7" t="s">
        <v>237</v>
      </c>
      <c r="B7">
        <v>1</v>
      </c>
      <c r="C7">
        <v>0</v>
      </c>
    </row>
    <row r="8" spans="1:3" x14ac:dyDescent="0.3">
      <c r="A8" t="s">
        <v>103</v>
      </c>
      <c r="B8">
        <v>0</v>
      </c>
      <c r="C8">
        <v>1</v>
      </c>
    </row>
    <row r="9" spans="1:3" x14ac:dyDescent="0.3">
      <c r="A9" t="s">
        <v>112</v>
      </c>
      <c r="B9">
        <v>0</v>
      </c>
      <c r="C9">
        <v>1</v>
      </c>
    </row>
    <row r="10" spans="1:3" x14ac:dyDescent="0.3">
      <c r="A10" t="s">
        <v>68</v>
      </c>
      <c r="B10">
        <v>1</v>
      </c>
      <c r="C10">
        <v>0</v>
      </c>
    </row>
  </sheetData>
  <mergeCells count="1">
    <mergeCell ref="A1:XFD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5120A-7D65-4F38-8F02-AD7F55440865}">
  <sheetPr codeName="Sheet17"/>
  <dimension ref="A1:C8"/>
  <sheetViews>
    <sheetView workbookViewId="0">
      <selection sqref="A1:XFD1"/>
    </sheetView>
  </sheetViews>
  <sheetFormatPr defaultRowHeight="14.4" x14ac:dyDescent="0.3"/>
  <cols>
    <col min="1" max="1" width="13.5546875" bestFit="1" customWidth="1"/>
    <col min="2" max="2" width="5.6640625" bestFit="1" customWidth="1"/>
    <col min="3" max="3" width="9.6640625" bestFit="1" customWidth="1"/>
  </cols>
  <sheetData>
    <row r="1" spans="1:3" s="9" customFormat="1" x14ac:dyDescent="0.3">
      <c r="A1" s="8" t="s">
        <v>262</v>
      </c>
    </row>
    <row r="2" spans="1:3" s="5" customFormat="1" x14ac:dyDescent="0.3">
      <c r="A2" s="5" t="s">
        <v>252</v>
      </c>
      <c r="B2" s="5" t="s">
        <v>61</v>
      </c>
      <c r="C2" s="5" t="s">
        <v>250</v>
      </c>
    </row>
    <row r="3" spans="1:3" x14ac:dyDescent="0.3">
      <c r="A3" t="s">
        <v>69</v>
      </c>
      <c r="B3">
        <v>4</v>
      </c>
      <c r="C3">
        <v>3</v>
      </c>
    </row>
    <row r="4" spans="1:3" x14ac:dyDescent="0.3">
      <c r="A4" t="s">
        <v>163</v>
      </c>
      <c r="B4">
        <v>2</v>
      </c>
      <c r="C4">
        <v>0</v>
      </c>
    </row>
    <row r="5" spans="1:3" x14ac:dyDescent="0.3">
      <c r="A5" t="s">
        <v>97</v>
      </c>
      <c r="B5">
        <v>1</v>
      </c>
      <c r="C5">
        <v>1</v>
      </c>
    </row>
    <row r="6" spans="1:3" x14ac:dyDescent="0.3">
      <c r="A6" t="s">
        <v>121</v>
      </c>
      <c r="B6">
        <v>0</v>
      </c>
      <c r="C6">
        <v>2</v>
      </c>
    </row>
    <row r="7" spans="1:3" x14ac:dyDescent="0.3">
      <c r="A7" t="s">
        <v>92</v>
      </c>
      <c r="B7">
        <v>0</v>
      </c>
      <c r="C7">
        <v>1</v>
      </c>
    </row>
    <row r="8" spans="1:3" x14ac:dyDescent="0.3">
      <c r="A8" t="s">
        <v>104</v>
      </c>
      <c r="B8">
        <v>0</v>
      </c>
      <c r="C8">
        <v>1</v>
      </c>
    </row>
  </sheetData>
  <mergeCells count="1">
    <mergeCell ref="A1:XF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6D5A2-D120-4EC0-BEBB-D7436024BBEF}">
  <sheetPr codeName="Sheet2"/>
  <dimension ref="A1:V45"/>
  <sheetViews>
    <sheetView workbookViewId="0">
      <selection sqref="A1:XFD1"/>
    </sheetView>
  </sheetViews>
  <sheetFormatPr defaultRowHeight="14.4" x14ac:dyDescent="0.3"/>
  <cols>
    <col min="1" max="1" width="12.5546875" bestFit="1" customWidth="1"/>
    <col min="2" max="2" width="14" bestFit="1" customWidth="1"/>
    <col min="3" max="3" width="12.33203125" bestFit="1" customWidth="1"/>
    <col min="4" max="4" width="14.77734375" bestFit="1" customWidth="1"/>
    <col min="5" max="5" width="13.5546875" bestFit="1" customWidth="1"/>
    <col min="6" max="6" width="11.88671875" bestFit="1" customWidth="1"/>
    <col min="7" max="7" width="10" bestFit="1" customWidth="1"/>
    <col min="8" max="8" width="11.6640625" bestFit="1" customWidth="1"/>
    <col min="9" max="9" width="11.5546875" bestFit="1" customWidth="1"/>
    <col min="10" max="10" width="13.44140625" bestFit="1" customWidth="1"/>
    <col min="11" max="11" width="16.6640625" bestFit="1" customWidth="1"/>
    <col min="12" max="12" width="14.33203125" bestFit="1" customWidth="1"/>
    <col min="13" max="13" width="12.6640625" bestFit="1" customWidth="1"/>
    <col min="14" max="14" width="15" bestFit="1" customWidth="1"/>
    <col min="15" max="15" width="28.6640625" bestFit="1" customWidth="1"/>
    <col min="16" max="16" width="18.33203125" bestFit="1" customWidth="1"/>
    <col min="17" max="17" width="17.21875" bestFit="1" customWidth="1"/>
    <col min="18" max="18" width="15.88671875" bestFit="1" customWidth="1"/>
    <col min="19" max="19" width="18.33203125" bestFit="1" customWidth="1"/>
    <col min="20" max="20" width="34.5546875" bestFit="1" customWidth="1"/>
    <col min="21" max="21" width="12.88671875" bestFit="1" customWidth="1"/>
    <col min="22" max="22" width="13" bestFit="1" customWidth="1"/>
  </cols>
  <sheetData>
    <row r="1" spans="1:22" s="9" customFormat="1" x14ac:dyDescent="0.3">
      <c r="A1" s="8" t="s">
        <v>33</v>
      </c>
    </row>
    <row r="2" spans="1:22" s="5" customFormat="1" x14ac:dyDescent="0.3">
      <c r="A2" s="5" t="s">
        <v>34</v>
      </c>
      <c r="B2" s="5" t="s">
        <v>35</v>
      </c>
      <c r="C2" s="5" t="s">
        <v>36</v>
      </c>
      <c r="D2" s="5" t="s">
        <v>37</v>
      </c>
      <c r="E2" s="5" t="s">
        <v>38</v>
      </c>
      <c r="F2" s="5" t="s">
        <v>39</v>
      </c>
      <c r="G2" s="5" t="s">
        <v>40</v>
      </c>
      <c r="H2" s="5" t="s">
        <v>41</v>
      </c>
      <c r="I2" s="5" t="s">
        <v>42</v>
      </c>
      <c r="J2" s="5" t="s">
        <v>43</v>
      </c>
      <c r="K2" s="5" t="s">
        <v>44</v>
      </c>
      <c r="L2" s="5" t="s">
        <v>45</v>
      </c>
      <c r="M2" s="5" t="s">
        <v>46</v>
      </c>
      <c r="N2" s="5" t="s">
        <v>47</v>
      </c>
      <c r="O2" s="5" t="s">
        <v>48</v>
      </c>
      <c r="P2" s="5" t="s">
        <v>49</v>
      </c>
      <c r="Q2" s="5" t="s">
        <v>50</v>
      </c>
      <c r="R2" s="5" t="s">
        <v>51</v>
      </c>
      <c r="S2" s="5" t="s">
        <v>52</v>
      </c>
      <c r="T2" s="5" t="s">
        <v>53</v>
      </c>
      <c r="U2" s="5" t="s">
        <v>54</v>
      </c>
      <c r="V2" s="5" t="s">
        <v>55</v>
      </c>
    </row>
    <row r="3" spans="1:22" x14ac:dyDescent="0.3">
      <c r="A3" t="s">
        <v>56</v>
      </c>
      <c r="B3" s="6" t="str">
        <f>HYPERLINK("http://data.ntsb.gov/carol-repgen/api/Aviation/ReportMain/GenerateNewestReport/98902/pdf","AccidentReport")</f>
        <v>AccidentReport</v>
      </c>
      <c r="C3" t="s">
        <v>57</v>
      </c>
      <c r="D3" t="s">
        <v>58</v>
      </c>
      <c r="E3" t="s">
        <v>59</v>
      </c>
      <c r="F3" t="s">
        <v>60</v>
      </c>
      <c r="G3">
        <v>39.323332999999998</v>
      </c>
      <c r="H3">
        <v>-82.309448000000003</v>
      </c>
      <c r="I3">
        <v>3</v>
      </c>
      <c r="K3" t="s">
        <v>61</v>
      </c>
      <c r="L3">
        <v>1</v>
      </c>
      <c r="M3" t="s">
        <v>62</v>
      </c>
      <c r="N3" t="s">
        <v>63</v>
      </c>
      <c r="O3" t="s">
        <v>64</v>
      </c>
      <c r="P3" t="s">
        <v>65</v>
      </c>
      <c r="Q3" t="s">
        <v>66</v>
      </c>
      <c r="R3" t="s">
        <v>67</v>
      </c>
      <c r="T3" t="s">
        <v>68</v>
      </c>
      <c r="U3" t="s">
        <v>69</v>
      </c>
    </row>
    <row r="4" spans="1:22" x14ac:dyDescent="0.3">
      <c r="A4" t="s">
        <v>70</v>
      </c>
      <c r="B4" s="6" t="str">
        <f>HYPERLINK("http://data.ntsb.gov/carol-repgen/api/Aviation/ReportMain/GenerateNewestReport/98965/pdf","AccidentReport")</f>
        <v>AccidentReport</v>
      </c>
      <c r="C4" t="s">
        <v>71</v>
      </c>
      <c r="D4" t="s">
        <v>72</v>
      </c>
      <c r="E4" t="s">
        <v>72</v>
      </c>
      <c r="F4" t="s">
        <v>68</v>
      </c>
      <c r="G4">
        <v>37.635241999999998</v>
      </c>
      <c r="H4">
        <v>-72.861441999999997</v>
      </c>
      <c r="I4">
        <v>1</v>
      </c>
      <c r="J4">
        <v>1</v>
      </c>
      <c r="K4" t="s">
        <v>61</v>
      </c>
      <c r="L4">
        <v>1</v>
      </c>
      <c r="M4" t="s">
        <v>62</v>
      </c>
      <c r="N4" t="s">
        <v>73</v>
      </c>
      <c r="O4" t="s">
        <v>64</v>
      </c>
      <c r="P4" t="s">
        <v>65</v>
      </c>
      <c r="Q4" t="s">
        <v>74</v>
      </c>
      <c r="R4" t="s">
        <v>75</v>
      </c>
      <c r="T4" t="s">
        <v>76</v>
      </c>
      <c r="U4" t="s">
        <v>69</v>
      </c>
    </row>
    <row r="5" spans="1:22" x14ac:dyDescent="0.3">
      <c r="A5" t="s">
        <v>77</v>
      </c>
      <c r="B5" s="6" t="str">
        <f>HYPERLINK("http://data.ntsb.gov/carol-repgen/api/Aviation/ReportMain/GenerateNewestReport/99022/pdf","AccidentReport")</f>
        <v>AccidentReport</v>
      </c>
      <c r="C5" t="s">
        <v>78</v>
      </c>
      <c r="D5" t="s">
        <v>79</v>
      </c>
      <c r="E5" t="s">
        <v>80</v>
      </c>
      <c r="F5" t="s">
        <v>60</v>
      </c>
      <c r="G5">
        <v>61.3</v>
      </c>
      <c r="H5">
        <v>-150.54</v>
      </c>
      <c r="J5">
        <v>1</v>
      </c>
      <c r="K5" t="s">
        <v>81</v>
      </c>
      <c r="L5">
        <v>1</v>
      </c>
      <c r="M5" t="s">
        <v>82</v>
      </c>
      <c r="N5" t="s">
        <v>73</v>
      </c>
      <c r="O5" t="s">
        <v>64</v>
      </c>
      <c r="P5" t="s">
        <v>65</v>
      </c>
      <c r="Q5" t="s">
        <v>66</v>
      </c>
      <c r="R5" t="s">
        <v>67</v>
      </c>
      <c r="T5" t="s">
        <v>83</v>
      </c>
      <c r="U5" t="s">
        <v>69</v>
      </c>
    </row>
    <row r="6" spans="1:22" x14ac:dyDescent="0.3">
      <c r="A6" t="s">
        <v>84</v>
      </c>
      <c r="B6" s="6" t="str">
        <f>HYPERLINK("http://data.ntsb.gov/carol-repgen/api/Aviation/ReportMain/GenerateNewestReport/99093/pdf","AccidentReport")</f>
        <v>AccidentReport</v>
      </c>
      <c r="C6" t="s">
        <v>85</v>
      </c>
      <c r="D6" t="s">
        <v>86</v>
      </c>
      <c r="E6" t="s">
        <v>87</v>
      </c>
      <c r="F6" t="s">
        <v>60</v>
      </c>
      <c r="G6">
        <v>41.729998999999999</v>
      </c>
      <c r="H6">
        <v>-122.54444100000001</v>
      </c>
      <c r="K6" t="s">
        <v>82</v>
      </c>
      <c r="L6">
        <v>1</v>
      </c>
      <c r="M6" t="s">
        <v>88</v>
      </c>
      <c r="N6" t="s">
        <v>73</v>
      </c>
      <c r="O6" t="s">
        <v>64</v>
      </c>
      <c r="P6" t="s">
        <v>89</v>
      </c>
      <c r="Q6" t="s">
        <v>66</v>
      </c>
      <c r="R6" t="s">
        <v>90</v>
      </c>
      <c r="T6" t="s">
        <v>91</v>
      </c>
      <c r="U6" t="s">
        <v>92</v>
      </c>
    </row>
    <row r="7" spans="1:22" x14ac:dyDescent="0.3">
      <c r="A7" t="s">
        <v>93</v>
      </c>
      <c r="B7" s="6" t="str">
        <f>HYPERLINK("http://data.ntsb.gov/carol-repgen/api/Aviation/ReportMain/GenerateNewestReport/98999/pdf","AccidentReport")</f>
        <v>AccidentReport</v>
      </c>
      <c r="C7" t="s">
        <v>94</v>
      </c>
      <c r="D7" t="s">
        <v>95</v>
      </c>
      <c r="E7" t="s">
        <v>80</v>
      </c>
      <c r="F7" t="s">
        <v>60</v>
      </c>
      <c r="G7">
        <v>61.774166000000001</v>
      </c>
      <c r="H7">
        <v>-147.12333599999999</v>
      </c>
      <c r="K7" t="s">
        <v>82</v>
      </c>
      <c r="L7">
        <v>1</v>
      </c>
      <c r="M7" t="s">
        <v>88</v>
      </c>
      <c r="N7" t="s">
        <v>63</v>
      </c>
      <c r="O7" t="s">
        <v>64</v>
      </c>
      <c r="P7" t="s">
        <v>65</v>
      </c>
      <c r="Q7" t="s">
        <v>66</v>
      </c>
      <c r="R7" t="s">
        <v>67</v>
      </c>
      <c r="T7" t="s">
        <v>96</v>
      </c>
      <c r="U7" t="s">
        <v>97</v>
      </c>
    </row>
    <row r="8" spans="1:22" x14ac:dyDescent="0.3">
      <c r="A8" t="s">
        <v>98</v>
      </c>
      <c r="B8" s="6" t="str">
        <f>HYPERLINK("http://data.ntsb.gov/carol-repgen/api/Aviation/ReportMain/GenerateNewestReport/99047/pdf","AccidentReport")</f>
        <v>AccidentReport</v>
      </c>
      <c r="C8" t="s">
        <v>99</v>
      </c>
      <c r="D8" t="s">
        <v>100</v>
      </c>
      <c r="E8" t="s">
        <v>101</v>
      </c>
      <c r="F8" t="s">
        <v>60</v>
      </c>
      <c r="G8">
        <v>44.564723000000001</v>
      </c>
      <c r="H8">
        <v>-102.66139200000001</v>
      </c>
      <c r="K8" t="s">
        <v>102</v>
      </c>
      <c r="L8">
        <v>1</v>
      </c>
      <c r="M8" t="s">
        <v>88</v>
      </c>
      <c r="N8" t="s">
        <v>63</v>
      </c>
      <c r="O8" t="s">
        <v>64</v>
      </c>
      <c r="P8" t="s">
        <v>65</v>
      </c>
      <c r="Q8" t="s">
        <v>66</v>
      </c>
      <c r="R8" t="s">
        <v>67</v>
      </c>
      <c r="T8" t="s">
        <v>103</v>
      </c>
      <c r="U8" t="s">
        <v>104</v>
      </c>
    </row>
    <row r="9" spans="1:22" x14ac:dyDescent="0.3">
      <c r="A9" t="s">
        <v>105</v>
      </c>
      <c r="B9" s="6" t="str">
        <f>HYPERLINK("http://data.ntsb.gov/carol-repgen/api/Aviation/ReportMain/GenerateNewestReport/99080/pdf","AccidentReport")</f>
        <v>AccidentReport</v>
      </c>
      <c r="C9" t="s">
        <v>106</v>
      </c>
      <c r="D9" t="s">
        <v>107</v>
      </c>
      <c r="E9" t="s">
        <v>108</v>
      </c>
      <c r="F9" t="s">
        <v>60</v>
      </c>
      <c r="G9">
        <v>29.422777</v>
      </c>
      <c r="H9">
        <v>-90.178336999999999</v>
      </c>
      <c r="I9">
        <v>2</v>
      </c>
      <c r="K9" t="s">
        <v>61</v>
      </c>
      <c r="L9">
        <v>1</v>
      </c>
      <c r="M9" t="s">
        <v>62</v>
      </c>
      <c r="N9" t="s">
        <v>63</v>
      </c>
      <c r="O9" t="s">
        <v>64</v>
      </c>
      <c r="P9" t="s">
        <v>65</v>
      </c>
      <c r="Q9" t="s">
        <v>66</v>
      </c>
      <c r="R9" t="s">
        <v>67</v>
      </c>
      <c r="T9" t="s">
        <v>96</v>
      </c>
      <c r="U9" t="s">
        <v>69</v>
      </c>
    </row>
    <row r="10" spans="1:22" x14ac:dyDescent="0.3">
      <c r="A10" t="s">
        <v>109</v>
      </c>
      <c r="B10" s="6" t="str">
        <f>HYPERLINK("http://data.ntsb.gov/carol-repgen/api/Aviation/ReportMain/GenerateNewestReport/99150/pdf","AccidentReport")</f>
        <v>AccidentReport</v>
      </c>
      <c r="C10" t="s">
        <v>110</v>
      </c>
      <c r="D10" t="s">
        <v>111</v>
      </c>
      <c r="E10" t="s">
        <v>80</v>
      </c>
      <c r="F10" t="s">
        <v>60</v>
      </c>
      <c r="G10">
        <v>60.863886999999998</v>
      </c>
      <c r="H10">
        <v>-162.27389500000001</v>
      </c>
      <c r="K10" t="s">
        <v>82</v>
      </c>
      <c r="L10">
        <v>1</v>
      </c>
      <c r="M10" t="s">
        <v>88</v>
      </c>
      <c r="N10" t="s">
        <v>73</v>
      </c>
      <c r="O10" t="s">
        <v>64</v>
      </c>
      <c r="P10" t="s">
        <v>89</v>
      </c>
      <c r="Q10" t="s">
        <v>66</v>
      </c>
      <c r="R10" t="s">
        <v>67</v>
      </c>
      <c r="T10" t="s">
        <v>112</v>
      </c>
      <c r="U10" t="s">
        <v>113</v>
      </c>
    </row>
    <row r="11" spans="1:22" x14ac:dyDescent="0.3">
      <c r="A11" t="s">
        <v>114</v>
      </c>
      <c r="B11" s="6" t="str">
        <f>HYPERLINK("http://data.ntsb.gov/carol-repgen/api/Aviation/ReportMain/GenerateNewestReport/99260/pdf","AccidentReport")</f>
        <v>AccidentReport</v>
      </c>
      <c r="C11" t="s">
        <v>115</v>
      </c>
      <c r="D11" t="s">
        <v>116</v>
      </c>
      <c r="E11" t="s">
        <v>80</v>
      </c>
      <c r="F11" t="s">
        <v>60</v>
      </c>
      <c r="G11">
        <v>61.033332000000001</v>
      </c>
      <c r="H11">
        <v>-161.13333</v>
      </c>
      <c r="K11" t="s">
        <v>82</v>
      </c>
      <c r="L11">
        <v>1</v>
      </c>
      <c r="M11" t="s">
        <v>88</v>
      </c>
      <c r="N11" t="s">
        <v>73</v>
      </c>
      <c r="O11" t="s">
        <v>64</v>
      </c>
      <c r="P11" t="s">
        <v>65</v>
      </c>
      <c r="Q11" t="s">
        <v>66</v>
      </c>
      <c r="R11" t="s">
        <v>67</v>
      </c>
      <c r="T11" t="s">
        <v>76</v>
      </c>
      <c r="U11" t="s">
        <v>69</v>
      </c>
    </row>
    <row r="12" spans="1:22" x14ac:dyDescent="0.3">
      <c r="A12" t="s">
        <v>117</v>
      </c>
      <c r="B12" s="6" t="str">
        <f>HYPERLINK("http://data.ntsb.gov/carol-repgen/api/Aviation/ReportMain/GenerateNewestReport/99265/pdf","AccidentReport")</f>
        <v>AccidentReport</v>
      </c>
      <c r="C12" t="s">
        <v>118</v>
      </c>
      <c r="D12" t="s">
        <v>119</v>
      </c>
      <c r="E12" t="s">
        <v>120</v>
      </c>
      <c r="F12" t="s">
        <v>60</v>
      </c>
      <c r="G12">
        <v>32</v>
      </c>
      <c r="H12">
        <v>-82</v>
      </c>
      <c r="K12" t="s">
        <v>82</v>
      </c>
      <c r="L12">
        <v>1</v>
      </c>
      <c r="M12" t="s">
        <v>88</v>
      </c>
      <c r="N12" t="s">
        <v>63</v>
      </c>
      <c r="O12" t="s">
        <v>64</v>
      </c>
      <c r="P12" t="s">
        <v>65</v>
      </c>
      <c r="Q12" t="s">
        <v>66</v>
      </c>
      <c r="R12" t="s">
        <v>67</v>
      </c>
      <c r="T12" t="s">
        <v>76</v>
      </c>
      <c r="U12" t="s">
        <v>121</v>
      </c>
    </row>
    <row r="13" spans="1:22" x14ac:dyDescent="0.3">
      <c r="A13" t="s">
        <v>122</v>
      </c>
      <c r="B13" s="6" t="str">
        <f>HYPERLINK("http://data.ntsb.gov/carol-repgen/api/Aviation/ReportMain/GenerateNewestReport/99271/pdf","AccidentReport")</f>
        <v>AccidentReport</v>
      </c>
      <c r="C13" t="s">
        <v>123</v>
      </c>
      <c r="D13" t="s">
        <v>124</v>
      </c>
      <c r="E13" t="s">
        <v>125</v>
      </c>
      <c r="F13" t="s">
        <v>60</v>
      </c>
      <c r="G13">
        <v>21.588332999999999</v>
      </c>
      <c r="H13">
        <v>-157.91194100000001</v>
      </c>
      <c r="K13" t="s">
        <v>82</v>
      </c>
      <c r="L13">
        <v>1</v>
      </c>
      <c r="M13" t="s">
        <v>88</v>
      </c>
      <c r="N13" t="s">
        <v>63</v>
      </c>
      <c r="O13" t="s">
        <v>64</v>
      </c>
      <c r="P13" t="s">
        <v>65</v>
      </c>
      <c r="Q13" t="s">
        <v>66</v>
      </c>
      <c r="R13" t="s">
        <v>67</v>
      </c>
      <c r="T13" t="s">
        <v>76</v>
      </c>
      <c r="U13" t="s">
        <v>69</v>
      </c>
    </row>
    <row r="14" spans="1:22" x14ac:dyDescent="0.3">
      <c r="A14" t="s">
        <v>126</v>
      </c>
      <c r="B14" s="6" t="str">
        <f>HYPERLINK("http://data.ntsb.gov/carol-repgen/api/Aviation/ReportMain/GenerateNewestReport/99437/pdf","AccidentReport")</f>
        <v>AccidentReport</v>
      </c>
      <c r="C14" t="s">
        <v>127</v>
      </c>
      <c r="D14" t="s">
        <v>128</v>
      </c>
      <c r="F14" t="s">
        <v>60</v>
      </c>
      <c r="G14">
        <v>15.118055</v>
      </c>
      <c r="H14">
        <v>145.724166</v>
      </c>
      <c r="K14" t="s">
        <v>82</v>
      </c>
      <c r="L14">
        <v>1</v>
      </c>
      <c r="M14" t="s">
        <v>88</v>
      </c>
      <c r="N14" t="s">
        <v>73</v>
      </c>
      <c r="O14" t="s">
        <v>64</v>
      </c>
      <c r="P14" t="s">
        <v>89</v>
      </c>
      <c r="Q14" t="s">
        <v>66</v>
      </c>
      <c r="R14" t="s">
        <v>67</v>
      </c>
      <c r="T14" t="s">
        <v>129</v>
      </c>
      <c r="U14" t="s">
        <v>130</v>
      </c>
    </row>
    <row r="15" spans="1:22" x14ac:dyDescent="0.3">
      <c r="A15" t="s">
        <v>131</v>
      </c>
      <c r="B15" s="6" t="str">
        <f>HYPERLINK("http://data.ntsb.gov/carol-repgen/api/Aviation/ReportMain/GenerateNewestReport/99346/pdf","AccidentReport")</f>
        <v>AccidentReport</v>
      </c>
      <c r="C15" t="s">
        <v>132</v>
      </c>
      <c r="D15" t="s">
        <v>133</v>
      </c>
      <c r="E15" t="s">
        <v>80</v>
      </c>
      <c r="F15" t="s">
        <v>60</v>
      </c>
      <c r="G15">
        <v>58.491110999999997</v>
      </c>
      <c r="H15">
        <v>-134.45500100000001</v>
      </c>
      <c r="K15" t="s">
        <v>82</v>
      </c>
      <c r="L15">
        <v>1</v>
      </c>
      <c r="M15" t="s">
        <v>88</v>
      </c>
      <c r="N15" t="s">
        <v>63</v>
      </c>
      <c r="O15" t="s">
        <v>64</v>
      </c>
      <c r="P15" t="s">
        <v>65</v>
      </c>
      <c r="Q15" t="s">
        <v>66</v>
      </c>
      <c r="R15" t="s">
        <v>67</v>
      </c>
      <c r="T15" t="s">
        <v>112</v>
      </c>
      <c r="U15" t="s">
        <v>92</v>
      </c>
    </row>
    <row r="16" spans="1:22" x14ac:dyDescent="0.3">
      <c r="A16" t="s">
        <v>134</v>
      </c>
      <c r="B16" s="6" t="str">
        <f>HYPERLINK("http://data.ntsb.gov/carol-repgen/api/Aviation/ReportMain/GenerateNewestReport/99337/pdf","AccidentReport")</f>
        <v>AccidentReport</v>
      </c>
      <c r="C16" t="s">
        <v>135</v>
      </c>
      <c r="D16" t="s">
        <v>136</v>
      </c>
      <c r="E16" t="s">
        <v>125</v>
      </c>
      <c r="F16" t="s">
        <v>60</v>
      </c>
      <c r="G16">
        <v>21.403333</v>
      </c>
      <c r="H16">
        <v>-157.76445000000001</v>
      </c>
      <c r="I16">
        <v>3</v>
      </c>
      <c r="K16" t="s">
        <v>61</v>
      </c>
      <c r="L16">
        <v>1</v>
      </c>
      <c r="M16" t="s">
        <v>62</v>
      </c>
      <c r="N16" t="s">
        <v>63</v>
      </c>
      <c r="O16" t="s">
        <v>64</v>
      </c>
      <c r="P16" t="s">
        <v>65</v>
      </c>
      <c r="Q16" t="s">
        <v>66</v>
      </c>
      <c r="R16" t="s">
        <v>67</v>
      </c>
      <c r="T16" t="s">
        <v>137</v>
      </c>
      <c r="U16" t="s">
        <v>97</v>
      </c>
    </row>
    <row r="17" spans="1:21" x14ac:dyDescent="0.3">
      <c r="A17" t="s">
        <v>138</v>
      </c>
      <c r="B17" s="6" t="str">
        <f>HYPERLINK("http://data.ntsb.gov/carol-repgen/api/Aviation/ReportMain/GenerateNewestReport/99361/pdf","AccidentReport")</f>
        <v>AccidentReport</v>
      </c>
      <c r="C17" t="s">
        <v>139</v>
      </c>
      <c r="D17" t="s">
        <v>116</v>
      </c>
      <c r="E17" t="s">
        <v>80</v>
      </c>
      <c r="F17" t="s">
        <v>60</v>
      </c>
      <c r="G17">
        <v>60.77861</v>
      </c>
      <c r="H17">
        <v>-161.837219</v>
      </c>
      <c r="K17" t="s">
        <v>82</v>
      </c>
      <c r="L17">
        <v>1</v>
      </c>
      <c r="M17" t="s">
        <v>88</v>
      </c>
      <c r="N17" t="s">
        <v>73</v>
      </c>
      <c r="O17" t="s">
        <v>64</v>
      </c>
      <c r="P17" t="s">
        <v>89</v>
      </c>
      <c r="Q17" t="s">
        <v>66</v>
      </c>
      <c r="R17" t="s">
        <v>67</v>
      </c>
      <c r="T17" t="s">
        <v>103</v>
      </c>
      <c r="U17" t="s">
        <v>113</v>
      </c>
    </row>
    <row r="18" spans="1:21" x14ac:dyDescent="0.3">
      <c r="A18" t="s">
        <v>140</v>
      </c>
      <c r="B18" s="6" t="str">
        <f>HYPERLINK("http://data.ntsb.gov/carol-repgen/api/Aviation/ReportMain/GenerateNewestReport/99423/pdf","AccidentReport")</f>
        <v>AccidentReport</v>
      </c>
      <c r="C18" t="s">
        <v>141</v>
      </c>
      <c r="D18" t="s">
        <v>142</v>
      </c>
      <c r="E18" t="s">
        <v>80</v>
      </c>
      <c r="F18" t="s">
        <v>60</v>
      </c>
      <c r="G18">
        <v>55.425556</v>
      </c>
      <c r="H18">
        <v>-131.505</v>
      </c>
      <c r="I18">
        <v>6</v>
      </c>
      <c r="J18">
        <v>9</v>
      </c>
      <c r="K18" t="s">
        <v>61</v>
      </c>
      <c r="L18">
        <v>1</v>
      </c>
      <c r="M18" t="s">
        <v>62</v>
      </c>
      <c r="N18" t="s">
        <v>73</v>
      </c>
      <c r="O18" t="s">
        <v>64</v>
      </c>
      <c r="P18" t="s">
        <v>65</v>
      </c>
      <c r="Q18" t="s">
        <v>66</v>
      </c>
      <c r="R18" t="s">
        <v>67</v>
      </c>
      <c r="T18" t="s">
        <v>143</v>
      </c>
      <c r="U18" t="s">
        <v>97</v>
      </c>
    </row>
    <row r="19" spans="1:21" x14ac:dyDescent="0.3">
      <c r="A19" t="s">
        <v>140</v>
      </c>
      <c r="B19" s="6" t="str">
        <f>HYPERLINK("http://data.ntsb.gov/carol-repgen/api/Aviation/ReportMain/GenerateNewestReport/99423/pdf","AccidentReport")</f>
        <v>AccidentReport</v>
      </c>
      <c r="C19" t="s">
        <v>141</v>
      </c>
      <c r="D19" t="s">
        <v>142</v>
      </c>
      <c r="E19" t="s">
        <v>80</v>
      </c>
      <c r="F19" t="s">
        <v>60</v>
      </c>
      <c r="G19">
        <v>55.425556</v>
      </c>
      <c r="H19">
        <v>-131.505</v>
      </c>
      <c r="I19">
        <v>6</v>
      </c>
      <c r="J19">
        <v>9</v>
      </c>
      <c r="K19" t="s">
        <v>61</v>
      </c>
      <c r="L19">
        <v>2</v>
      </c>
      <c r="M19" t="s">
        <v>88</v>
      </c>
      <c r="N19" t="s">
        <v>73</v>
      </c>
      <c r="O19" t="s">
        <v>64</v>
      </c>
      <c r="P19" t="s">
        <v>65</v>
      </c>
      <c r="Q19" t="s">
        <v>66</v>
      </c>
      <c r="R19" t="s">
        <v>67</v>
      </c>
      <c r="T19" t="s">
        <v>143</v>
      </c>
      <c r="U19" t="s">
        <v>97</v>
      </c>
    </row>
    <row r="20" spans="1:21" x14ac:dyDescent="0.3">
      <c r="A20" t="s">
        <v>144</v>
      </c>
      <c r="B20" s="6" t="str">
        <f>HYPERLINK("http://data.ntsb.gov/carol-repgen/api/Aviation/ReportMain/GenerateNewestReport/99455/pdf","AccidentReport")</f>
        <v>AccidentReport</v>
      </c>
      <c r="C20" t="s">
        <v>145</v>
      </c>
      <c r="D20" t="s">
        <v>146</v>
      </c>
      <c r="E20" t="s">
        <v>147</v>
      </c>
      <c r="F20" t="s">
        <v>60</v>
      </c>
      <c r="G20">
        <v>35.101799999999997</v>
      </c>
      <c r="H20">
        <v>-92.765199999999993</v>
      </c>
      <c r="K20" t="s">
        <v>82</v>
      </c>
      <c r="L20">
        <v>1</v>
      </c>
      <c r="M20" t="s">
        <v>88</v>
      </c>
      <c r="N20" t="s">
        <v>63</v>
      </c>
      <c r="O20" t="s">
        <v>64</v>
      </c>
      <c r="P20" t="s">
        <v>65</v>
      </c>
      <c r="Q20" t="s">
        <v>66</v>
      </c>
      <c r="R20" t="s">
        <v>67</v>
      </c>
      <c r="S20" t="s">
        <v>148</v>
      </c>
      <c r="T20" t="s">
        <v>76</v>
      </c>
      <c r="U20" t="s">
        <v>69</v>
      </c>
    </row>
    <row r="21" spans="1:21" x14ac:dyDescent="0.3">
      <c r="A21" t="s">
        <v>149</v>
      </c>
      <c r="B21" s="6" t="str">
        <f>HYPERLINK("http://data.ntsb.gov/carol-repgen/api/Aviation/ReportMain/GenerateNewestReport/99456/pdf","AccidentReport")</f>
        <v>AccidentReport</v>
      </c>
      <c r="C21" t="s">
        <v>150</v>
      </c>
      <c r="D21" t="s">
        <v>151</v>
      </c>
      <c r="E21" t="s">
        <v>80</v>
      </c>
      <c r="F21" t="s">
        <v>60</v>
      </c>
      <c r="G21">
        <v>55.131667999999998</v>
      </c>
      <c r="H21">
        <v>-131.57055</v>
      </c>
      <c r="I21">
        <v>2</v>
      </c>
      <c r="K21" t="s">
        <v>61</v>
      </c>
      <c r="L21">
        <v>1</v>
      </c>
      <c r="M21" t="s">
        <v>88</v>
      </c>
      <c r="N21" t="s">
        <v>73</v>
      </c>
      <c r="O21" t="s">
        <v>64</v>
      </c>
      <c r="P21" t="s">
        <v>89</v>
      </c>
      <c r="Q21" t="s">
        <v>66</v>
      </c>
      <c r="R21" t="s">
        <v>67</v>
      </c>
      <c r="T21" t="s">
        <v>152</v>
      </c>
      <c r="U21" t="s">
        <v>92</v>
      </c>
    </row>
    <row r="22" spans="1:21" x14ac:dyDescent="0.3">
      <c r="A22" t="s">
        <v>153</v>
      </c>
      <c r="B22" s="6" t="str">
        <f>HYPERLINK("http://data.ntsb.gov/carol-repgen/api/Aviation/ReportMain/GenerateNewestReport/99823/pdf","AccidentReport")</f>
        <v>AccidentReport</v>
      </c>
      <c r="C22" t="s">
        <v>154</v>
      </c>
      <c r="D22" t="s">
        <v>155</v>
      </c>
      <c r="E22" t="s">
        <v>156</v>
      </c>
      <c r="F22" t="s">
        <v>60</v>
      </c>
      <c r="G22">
        <v>42.686942999999999</v>
      </c>
      <c r="H22">
        <v>-74.482780000000005</v>
      </c>
      <c r="K22" t="s">
        <v>82</v>
      </c>
      <c r="L22">
        <v>1</v>
      </c>
      <c r="M22" t="s">
        <v>88</v>
      </c>
      <c r="N22" t="s">
        <v>63</v>
      </c>
      <c r="O22" t="s">
        <v>64</v>
      </c>
      <c r="P22" t="s">
        <v>65</v>
      </c>
      <c r="Q22" t="s">
        <v>66</v>
      </c>
      <c r="R22" t="s">
        <v>67</v>
      </c>
      <c r="T22" t="s">
        <v>96</v>
      </c>
      <c r="U22" t="s">
        <v>121</v>
      </c>
    </row>
    <row r="23" spans="1:21" x14ac:dyDescent="0.3">
      <c r="A23" t="s">
        <v>157</v>
      </c>
      <c r="B23" s="6" t="str">
        <f>HYPERLINK("http://data.ntsb.gov/carol-repgen/api/Aviation/ReportMain/GenerateNewestReport/99719/pdf","AccidentReport")</f>
        <v>AccidentReport</v>
      </c>
      <c r="C23" t="s">
        <v>158</v>
      </c>
      <c r="D23" t="s">
        <v>142</v>
      </c>
      <c r="E23" t="s">
        <v>80</v>
      </c>
      <c r="F23" t="s">
        <v>60</v>
      </c>
      <c r="G23">
        <v>55.351942999999999</v>
      </c>
      <c r="H23">
        <v>-132.49194299999999</v>
      </c>
      <c r="K23" t="s">
        <v>82</v>
      </c>
      <c r="L23">
        <v>1</v>
      </c>
      <c r="M23" t="s">
        <v>88</v>
      </c>
      <c r="N23" t="s">
        <v>73</v>
      </c>
      <c r="O23" t="s">
        <v>64</v>
      </c>
      <c r="P23" t="s">
        <v>89</v>
      </c>
      <c r="Q23" t="s">
        <v>66</v>
      </c>
      <c r="R23" t="s">
        <v>67</v>
      </c>
      <c r="T23" t="s">
        <v>152</v>
      </c>
      <c r="U23" t="s">
        <v>92</v>
      </c>
    </row>
    <row r="24" spans="1:21" x14ac:dyDescent="0.3">
      <c r="A24" t="s">
        <v>159</v>
      </c>
      <c r="B24" s="6" t="str">
        <f>HYPERLINK("http://data.ntsb.gov/carol-repgen/api/Aviation/ReportMain/GenerateNewestReport/99715/pdf","AccidentReport")</f>
        <v>AccidentReport</v>
      </c>
      <c r="C24" t="s">
        <v>160</v>
      </c>
      <c r="D24" t="s">
        <v>161</v>
      </c>
      <c r="E24" t="s">
        <v>162</v>
      </c>
      <c r="F24" t="s">
        <v>60</v>
      </c>
      <c r="G24">
        <v>46.403331000000001</v>
      </c>
      <c r="H24">
        <v>-94.128333999999995</v>
      </c>
      <c r="I24">
        <v>2</v>
      </c>
      <c r="J24">
        <v>1</v>
      </c>
      <c r="K24" t="s">
        <v>61</v>
      </c>
      <c r="L24">
        <v>1</v>
      </c>
      <c r="M24" t="s">
        <v>88</v>
      </c>
      <c r="N24" t="s">
        <v>63</v>
      </c>
      <c r="O24" t="s">
        <v>64</v>
      </c>
      <c r="P24" t="s">
        <v>65</v>
      </c>
      <c r="Q24" t="s">
        <v>66</v>
      </c>
      <c r="R24" t="s">
        <v>67</v>
      </c>
      <c r="T24" t="s">
        <v>96</v>
      </c>
      <c r="U24" t="s">
        <v>163</v>
      </c>
    </row>
    <row r="25" spans="1:21" x14ac:dyDescent="0.3">
      <c r="A25" t="s">
        <v>164</v>
      </c>
      <c r="B25" s="6" t="str">
        <f>HYPERLINK("http://data.ntsb.gov/carol-repgen/api/Aviation/ReportMain/GenerateNewestReport/99790/pdf","AccidentReport")</f>
        <v>AccidentReport</v>
      </c>
      <c r="C25" t="s">
        <v>165</v>
      </c>
      <c r="D25" t="s">
        <v>116</v>
      </c>
      <c r="E25" t="s">
        <v>80</v>
      </c>
      <c r="F25" t="s">
        <v>60</v>
      </c>
      <c r="G25">
        <v>60.776668000000001</v>
      </c>
      <c r="H25">
        <v>-161.83860000000001</v>
      </c>
      <c r="K25" t="s">
        <v>102</v>
      </c>
      <c r="L25">
        <v>1</v>
      </c>
      <c r="M25" t="s">
        <v>62</v>
      </c>
      <c r="N25" t="s">
        <v>73</v>
      </c>
      <c r="O25" t="s">
        <v>64</v>
      </c>
      <c r="P25" t="s">
        <v>89</v>
      </c>
      <c r="Q25" t="s">
        <v>66</v>
      </c>
      <c r="R25" t="s">
        <v>67</v>
      </c>
      <c r="T25" t="s">
        <v>96</v>
      </c>
      <c r="U25" t="s">
        <v>163</v>
      </c>
    </row>
    <row r="26" spans="1:21" x14ac:dyDescent="0.3">
      <c r="A26" t="s">
        <v>166</v>
      </c>
      <c r="B26" s="6" t="str">
        <f>HYPERLINK("http://data.ntsb.gov/carol-repgen/api/Aviation/ReportMain/GenerateNewestReport/100189/pdf","AccidentReport")</f>
        <v>AccidentReport</v>
      </c>
      <c r="C26" t="s">
        <v>167</v>
      </c>
      <c r="D26" t="s">
        <v>168</v>
      </c>
      <c r="E26" t="s">
        <v>80</v>
      </c>
      <c r="F26" t="s">
        <v>60</v>
      </c>
      <c r="G26">
        <v>62.967224000000002</v>
      </c>
      <c r="H26">
        <v>-150.748886</v>
      </c>
      <c r="K26" t="s">
        <v>82</v>
      </c>
      <c r="L26">
        <v>1</v>
      </c>
      <c r="M26" t="s">
        <v>88</v>
      </c>
      <c r="N26" t="s">
        <v>73</v>
      </c>
      <c r="O26" t="s">
        <v>64</v>
      </c>
      <c r="P26" t="s">
        <v>65</v>
      </c>
      <c r="Q26" t="s">
        <v>66</v>
      </c>
      <c r="R26" t="s">
        <v>67</v>
      </c>
      <c r="T26" t="s">
        <v>169</v>
      </c>
      <c r="U26" t="s">
        <v>113</v>
      </c>
    </row>
    <row r="27" spans="1:21" x14ac:dyDescent="0.3">
      <c r="A27" t="s">
        <v>170</v>
      </c>
      <c r="B27" s="6" t="str">
        <f>HYPERLINK("http://data.ntsb.gov/carol-repgen/api/Aviation/ReportMain/GenerateNewestReport/99879/pdf","AccidentReport")</f>
        <v>AccidentReport</v>
      </c>
      <c r="C27" t="s">
        <v>167</v>
      </c>
      <c r="D27" t="s">
        <v>171</v>
      </c>
      <c r="E27" t="s">
        <v>172</v>
      </c>
      <c r="F27" t="s">
        <v>60</v>
      </c>
      <c r="G27">
        <v>44.421664999999997</v>
      </c>
      <c r="H27">
        <v>-111.52861</v>
      </c>
      <c r="K27" t="s">
        <v>102</v>
      </c>
      <c r="L27">
        <v>1</v>
      </c>
      <c r="M27" t="s">
        <v>62</v>
      </c>
      <c r="N27" t="s">
        <v>73</v>
      </c>
      <c r="O27" t="s">
        <v>64</v>
      </c>
      <c r="P27" t="s">
        <v>65</v>
      </c>
      <c r="Q27" t="s">
        <v>66</v>
      </c>
      <c r="R27" t="s">
        <v>67</v>
      </c>
      <c r="T27" t="s">
        <v>96</v>
      </c>
      <c r="U27" t="s">
        <v>97</v>
      </c>
    </row>
    <row r="28" spans="1:21" x14ac:dyDescent="0.3">
      <c r="A28" t="s">
        <v>173</v>
      </c>
      <c r="B28" s="6" t="str">
        <f>HYPERLINK("http://data.ntsb.gov/carol-repgen/api/Aviation/ReportMain/GenerateNewestReport/99892/pdf","AccidentReport")</f>
        <v>AccidentReport</v>
      </c>
      <c r="C28" t="s">
        <v>174</v>
      </c>
      <c r="D28" t="s">
        <v>175</v>
      </c>
      <c r="E28" t="s">
        <v>80</v>
      </c>
      <c r="F28" t="s">
        <v>60</v>
      </c>
      <c r="G28">
        <v>59.469164999999997</v>
      </c>
      <c r="H28">
        <v>-151.48916</v>
      </c>
      <c r="I28">
        <v>1</v>
      </c>
      <c r="J28">
        <v>1</v>
      </c>
      <c r="K28" t="s">
        <v>61</v>
      </c>
      <c r="L28">
        <v>1</v>
      </c>
      <c r="M28" t="s">
        <v>88</v>
      </c>
      <c r="N28" t="s">
        <v>73</v>
      </c>
      <c r="O28" t="s">
        <v>64</v>
      </c>
      <c r="P28" t="s">
        <v>65</v>
      </c>
      <c r="Q28" t="s">
        <v>66</v>
      </c>
      <c r="R28" t="s">
        <v>67</v>
      </c>
      <c r="T28" t="s">
        <v>152</v>
      </c>
      <c r="U28" t="s">
        <v>121</v>
      </c>
    </row>
    <row r="29" spans="1:21" x14ac:dyDescent="0.3">
      <c r="A29" t="s">
        <v>176</v>
      </c>
      <c r="B29" s="6" t="str">
        <f>HYPERLINK("http://data.ntsb.gov/carol-repgen/api/Aviation/ReportMain/GenerateNewestReport/99922/pdf","AccidentReport")</f>
        <v>AccidentReport</v>
      </c>
      <c r="C29" t="s">
        <v>177</v>
      </c>
      <c r="D29" t="s">
        <v>178</v>
      </c>
      <c r="E29" t="s">
        <v>179</v>
      </c>
      <c r="F29" t="s">
        <v>60</v>
      </c>
      <c r="G29">
        <v>38.75</v>
      </c>
      <c r="H29">
        <v>-90.374724999999998</v>
      </c>
      <c r="K29" t="s">
        <v>82</v>
      </c>
      <c r="L29">
        <v>1</v>
      </c>
      <c r="M29" t="s">
        <v>88</v>
      </c>
      <c r="N29" t="s">
        <v>73</v>
      </c>
      <c r="O29" t="s">
        <v>64</v>
      </c>
      <c r="P29" t="s">
        <v>65</v>
      </c>
      <c r="Q29" t="s">
        <v>66</v>
      </c>
      <c r="R29" t="s">
        <v>67</v>
      </c>
      <c r="T29" t="s">
        <v>129</v>
      </c>
      <c r="U29" t="s">
        <v>163</v>
      </c>
    </row>
    <row r="30" spans="1:21" x14ac:dyDescent="0.3">
      <c r="A30" t="s">
        <v>180</v>
      </c>
      <c r="B30" s="6" t="str">
        <f>HYPERLINK("http://data.ntsb.gov/carol-repgen/api/Aviation/ReportMain/GenerateNewestReport/100042/pdf","AccidentReport")</f>
        <v>AccidentReport</v>
      </c>
      <c r="C30" t="s">
        <v>181</v>
      </c>
      <c r="D30" t="s">
        <v>182</v>
      </c>
      <c r="E30" t="s">
        <v>183</v>
      </c>
      <c r="F30" t="s">
        <v>60</v>
      </c>
      <c r="G30">
        <v>42.650001000000003</v>
      </c>
      <c r="H30">
        <v>-122.324996</v>
      </c>
      <c r="K30" t="s">
        <v>82</v>
      </c>
      <c r="L30">
        <v>1</v>
      </c>
      <c r="M30" t="s">
        <v>88</v>
      </c>
      <c r="N30" t="s">
        <v>73</v>
      </c>
      <c r="O30" t="s">
        <v>64</v>
      </c>
      <c r="P30" t="s">
        <v>65</v>
      </c>
      <c r="Q30" t="s">
        <v>66</v>
      </c>
      <c r="R30" t="s">
        <v>67</v>
      </c>
      <c r="T30" t="s">
        <v>76</v>
      </c>
      <c r="U30" t="s">
        <v>97</v>
      </c>
    </row>
    <row r="31" spans="1:21" x14ac:dyDescent="0.3">
      <c r="A31" t="s">
        <v>184</v>
      </c>
      <c r="B31" s="6" t="str">
        <f>HYPERLINK("http://data.ntsb.gov/carol-repgen/api/Aviation/ReportMain/GenerateNewestReport/100077/pdf","AccidentReport")</f>
        <v>AccidentReport</v>
      </c>
      <c r="C31" t="s">
        <v>185</v>
      </c>
      <c r="D31" t="s">
        <v>186</v>
      </c>
      <c r="E31" t="s">
        <v>125</v>
      </c>
      <c r="F31" t="s">
        <v>60</v>
      </c>
      <c r="G31">
        <v>20.969722000000001</v>
      </c>
      <c r="H31">
        <v>-156.669174</v>
      </c>
      <c r="K31" t="s">
        <v>82</v>
      </c>
      <c r="L31">
        <v>1</v>
      </c>
      <c r="M31" t="s">
        <v>88</v>
      </c>
      <c r="N31" t="s">
        <v>73</v>
      </c>
      <c r="O31" t="s">
        <v>64</v>
      </c>
      <c r="P31" t="s">
        <v>89</v>
      </c>
      <c r="Q31" t="s">
        <v>66</v>
      </c>
      <c r="R31" t="s">
        <v>67</v>
      </c>
      <c r="T31" t="s">
        <v>187</v>
      </c>
      <c r="U31" t="s">
        <v>92</v>
      </c>
    </row>
    <row r="32" spans="1:21" x14ac:dyDescent="0.3">
      <c r="A32" t="s">
        <v>188</v>
      </c>
      <c r="B32" s="6" t="str">
        <f>HYPERLINK("http://data.ntsb.gov/carol-repgen/api/Aviation/ReportMain/GenerateNewestReport/100109/pdf","AccidentReport")</f>
        <v>AccidentReport</v>
      </c>
      <c r="C32" t="s">
        <v>189</v>
      </c>
      <c r="D32" t="s">
        <v>190</v>
      </c>
      <c r="E32" t="s">
        <v>87</v>
      </c>
      <c r="F32" t="s">
        <v>60</v>
      </c>
      <c r="G32">
        <v>39.497222000000001</v>
      </c>
      <c r="H32">
        <v>-121.616668</v>
      </c>
      <c r="K32" t="s">
        <v>82</v>
      </c>
      <c r="L32">
        <v>1</v>
      </c>
      <c r="M32" t="s">
        <v>62</v>
      </c>
      <c r="N32" t="s">
        <v>73</v>
      </c>
      <c r="O32" t="s">
        <v>64</v>
      </c>
      <c r="P32" t="s">
        <v>65</v>
      </c>
      <c r="Q32" t="s">
        <v>66</v>
      </c>
      <c r="R32" t="s">
        <v>67</v>
      </c>
      <c r="T32" t="s">
        <v>91</v>
      </c>
      <c r="U32" t="s">
        <v>121</v>
      </c>
    </row>
    <row r="33" spans="1:21" x14ac:dyDescent="0.3">
      <c r="A33" t="s">
        <v>191</v>
      </c>
      <c r="B33" s="6" t="str">
        <f>HYPERLINK("http://data.ntsb.gov/carol-repgen/api/Aviation/ReportMain/GenerateNewestReport/100325/pdf","AccidentReport")</f>
        <v>AccidentReport</v>
      </c>
      <c r="C33" t="s">
        <v>192</v>
      </c>
      <c r="D33" t="s">
        <v>193</v>
      </c>
      <c r="E33" t="s">
        <v>80</v>
      </c>
      <c r="F33" t="s">
        <v>60</v>
      </c>
      <c r="G33">
        <v>61.934722000000001</v>
      </c>
      <c r="H33">
        <v>-163.66416899999999</v>
      </c>
      <c r="K33" t="s">
        <v>82</v>
      </c>
      <c r="L33">
        <v>1</v>
      </c>
      <c r="M33" t="s">
        <v>88</v>
      </c>
      <c r="N33" t="s">
        <v>73</v>
      </c>
      <c r="O33" t="s">
        <v>64</v>
      </c>
      <c r="P33" t="s">
        <v>65</v>
      </c>
      <c r="Q33" t="s">
        <v>66</v>
      </c>
      <c r="R33" t="s">
        <v>67</v>
      </c>
      <c r="T33" t="s">
        <v>152</v>
      </c>
      <c r="U33" t="s">
        <v>121</v>
      </c>
    </row>
    <row r="34" spans="1:21" x14ac:dyDescent="0.3">
      <c r="A34" t="s">
        <v>194</v>
      </c>
      <c r="B34" s="6" t="str">
        <f>HYPERLINK("http://data.ntsb.gov/carol-repgen/api/Aviation/ReportMain/GenerateNewestReport/100403/pdf","AccidentReport")</f>
        <v>AccidentReport</v>
      </c>
      <c r="C34" t="s">
        <v>195</v>
      </c>
      <c r="D34" t="s">
        <v>196</v>
      </c>
      <c r="E34" t="s">
        <v>197</v>
      </c>
      <c r="F34" t="s">
        <v>60</v>
      </c>
      <c r="G34">
        <v>26.533611000000001</v>
      </c>
      <c r="H34">
        <v>-81.759162000000003</v>
      </c>
      <c r="K34" t="s">
        <v>82</v>
      </c>
      <c r="L34">
        <v>1</v>
      </c>
      <c r="M34" t="s">
        <v>88</v>
      </c>
      <c r="N34" t="s">
        <v>73</v>
      </c>
      <c r="O34" t="s">
        <v>64</v>
      </c>
      <c r="P34" t="s">
        <v>65</v>
      </c>
      <c r="Q34" t="s">
        <v>66</v>
      </c>
      <c r="R34" t="s">
        <v>67</v>
      </c>
      <c r="T34" t="s">
        <v>169</v>
      </c>
      <c r="U34" t="s">
        <v>130</v>
      </c>
    </row>
    <row r="35" spans="1:21" x14ac:dyDescent="0.3">
      <c r="A35" t="s">
        <v>198</v>
      </c>
      <c r="B35" s="6" t="str">
        <f>HYPERLINK("http://data.ntsb.gov/carol-repgen/api/Aviation/ReportMain/GenerateNewestReport/100462/pdf","AccidentReport")</f>
        <v>AccidentReport</v>
      </c>
      <c r="C35" t="s">
        <v>199</v>
      </c>
      <c r="D35" t="s">
        <v>200</v>
      </c>
      <c r="E35" t="s">
        <v>120</v>
      </c>
      <c r="F35" t="s">
        <v>60</v>
      </c>
      <c r="G35">
        <v>33.371943999999999</v>
      </c>
      <c r="H35">
        <v>-81.971664000000004</v>
      </c>
      <c r="J35">
        <v>1</v>
      </c>
      <c r="K35" t="s">
        <v>81</v>
      </c>
      <c r="L35">
        <v>1</v>
      </c>
      <c r="M35" t="s">
        <v>82</v>
      </c>
      <c r="N35" t="s">
        <v>73</v>
      </c>
      <c r="O35" t="s">
        <v>64</v>
      </c>
      <c r="P35" t="s">
        <v>65</v>
      </c>
      <c r="Q35" t="s">
        <v>66</v>
      </c>
      <c r="R35" t="s">
        <v>67</v>
      </c>
      <c r="T35" t="s">
        <v>201</v>
      </c>
      <c r="U35" t="s">
        <v>113</v>
      </c>
    </row>
    <row r="36" spans="1:21" x14ac:dyDescent="0.3">
      <c r="A36" t="s">
        <v>202</v>
      </c>
      <c r="B36" s="6" t="str">
        <f>HYPERLINK("http://data.ntsb.gov/carol-repgen/api/Aviation/ReportMain/GenerateNewestReport/100459/pdf","AccidentReport")</f>
        <v>AccidentReport</v>
      </c>
      <c r="C36" t="s">
        <v>203</v>
      </c>
      <c r="D36" t="s">
        <v>204</v>
      </c>
      <c r="F36" t="s">
        <v>205</v>
      </c>
      <c r="G36">
        <v>25.092500000000001</v>
      </c>
      <c r="H36">
        <v>-77.504722000000001</v>
      </c>
      <c r="K36" t="s">
        <v>102</v>
      </c>
      <c r="L36">
        <v>1</v>
      </c>
      <c r="M36" t="s">
        <v>88</v>
      </c>
      <c r="N36" t="s">
        <v>73</v>
      </c>
      <c r="O36" t="s">
        <v>64</v>
      </c>
      <c r="P36" t="s">
        <v>65</v>
      </c>
      <c r="Q36" t="s">
        <v>74</v>
      </c>
      <c r="R36" t="s">
        <v>75</v>
      </c>
      <c r="T36" t="s">
        <v>76</v>
      </c>
      <c r="U36" t="s">
        <v>69</v>
      </c>
    </row>
    <row r="37" spans="1:21" x14ac:dyDescent="0.3">
      <c r="A37" t="s">
        <v>206</v>
      </c>
      <c r="B37" s="6" t="str">
        <f>HYPERLINK("http://data.ntsb.gov/carol-repgen/api/Aviation/ReportMain/GenerateNewestReport/100520/pdf","AccidentReport")</f>
        <v>AccidentReport</v>
      </c>
      <c r="C37" t="s">
        <v>207</v>
      </c>
      <c r="D37" t="s">
        <v>208</v>
      </c>
      <c r="E37" t="s">
        <v>125</v>
      </c>
      <c r="F37" t="s">
        <v>60</v>
      </c>
      <c r="G37">
        <v>21.313054999999999</v>
      </c>
      <c r="H37">
        <v>-157.92527699999999</v>
      </c>
      <c r="K37" t="s">
        <v>82</v>
      </c>
      <c r="L37">
        <v>1</v>
      </c>
      <c r="M37" t="s">
        <v>102</v>
      </c>
      <c r="N37" t="s">
        <v>73</v>
      </c>
      <c r="O37" t="s">
        <v>64</v>
      </c>
      <c r="P37" t="s">
        <v>65</v>
      </c>
      <c r="Q37" t="s">
        <v>66</v>
      </c>
      <c r="R37" t="s">
        <v>75</v>
      </c>
      <c r="T37" t="s">
        <v>103</v>
      </c>
      <c r="U37" t="s">
        <v>113</v>
      </c>
    </row>
    <row r="38" spans="1:21" x14ac:dyDescent="0.3">
      <c r="A38" t="s">
        <v>209</v>
      </c>
      <c r="B38" s="6" t="str">
        <f>HYPERLINK("http://data.ntsb.gov/carol-repgen/api/Aviation/ReportMain/GenerateNewestReport/100590/pdf","AccidentReport")</f>
        <v>AccidentReport</v>
      </c>
      <c r="C38" t="s">
        <v>210</v>
      </c>
      <c r="D38" t="s">
        <v>211</v>
      </c>
      <c r="E38" t="s">
        <v>212</v>
      </c>
      <c r="F38" t="s">
        <v>60</v>
      </c>
      <c r="G38">
        <v>40.170555</v>
      </c>
      <c r="H38">
        <v>-111.64499600000001</v>
      </c>
      <c r="K38" t="s">
        <v>82</v>
      </c>
      <c r="L38">
        <v>1</v>
      </c>
      <c r="M38" t="s">
        <v>88</v>
      </c>
      <c r="N38" t="s">
        <v>63</v>
      </c>
      <c r="O38" t="s">
        <v>64</v>
      </c>
      <c r="P38" t="s">
        <v>65</v>
      </c>
      <c r="Q38" t="s">
        <v>66</v>
      </c>
      <c r="R38" t="s">
        <v>67</v>
      </c>
      <c r="T38" t="s">
        <v>137</v>
      </c>
      <c r="U38" t="s">
        <v>69</v>
      </c>
    </row>
    <row r="39" spans="1:21" x14ac:dyDescent="0.3">
      <c r="A39" t="s">
        <v>213</v>
      </c>
      <c r="B39" s="6" t="str">
        <f>HYPERLINK("http://data.ntsb.gov/carol-repgen/api/Aviation/ReportMain/GenerateNewestReport/100635/pdf","AccidentReport")</f>
        <v>AccidentReport</v>
      </c>
      <c r="C39" t="s">
        <v>214</v>
      </c>
      <c r="D39" t="s">
        <v>215</v>
      </c>
      <c r="E39" t="s">
        <v>80</v>
      </c>
      <c r="F39" t="s">
        <v>60</v>
      </c>
      <c r="G39">
        <v>60.504165</v>
      </c>
      <c r="H39">
        <v>-150.15138200000001</v>
      </c>
      <c r="I39">
        <v>3</v>
      </c>
      <c r="K39" t="s">
        <v>61</v>
      </c>
      <c r="L39">
        <v>1</v>
      </c>
      <c r="M39" t="s">
        <v>62</v>
      </c>
      <c r="N39" t="s">
        <v>73</v>
      </c>
      <c r="O39" t="s">
        <v>64</v>
      </c>
      <c r="P39" t="s">
        <v>65</v>
      </c>
      <c r="Q39" t="s">
        <v>66</v>
      </c>
      <c r="R39" t="s">
        <v>67</v>
      </c>
      <c r="T39" t="s">
        <v>68</v>
      </c>
      <c r="U39" t="s">
        <v>69</v>
      </c>
    </row>
    <row r="40" spans="1:21" x14ac:dyDescent="0.3">
      <c r="A40" t="s">
        <v>216</v>
      </c>
      <c r="B40" s="6" t="str">
        <f>HYPERLINK("http://data.ntsb.gov/carol-repgen/api/Aviation/ReportMain/GenerateNewestReport/100651/pdf","AccidentReport")</f>
        <v>AccidentReport</v>
      </c>
      <c r="C40" t="s">
        <v>217</v>
      </c>
      <c r="D40" t="s">
        <v>218</v>
      </c>
      <c r="E40" t="s">
        <v>219</v>
      </c>
      <c r="F40" t="s">
        <v>60</v>
      </c>
      <c r="G40">
        <v>42.409441999999999</v>
      </c>
      <c r="H40">
        <v>-83.010276000000005</v>
      </c>
      <c r="K40" t="s">
        <v>82</v>
      </c>
      <c r="L40">
        <v>1</v>
      </c>
      <c r="M40" t="s">
        <v>88</v>
      </c>
      <c r="N40" t="s">
        <v>73</v>
      </c>
      <c r="O40" t="s">
        <v>64</v>
      </c>
      <c r="P40" t="s">
        <v>65</v>
      </c>
      <c r="Q40" t="s">
        <v>66</v>
      </c>
      <c r="R40" t="s">
        <v>67</v>
      </c>
      <c r="T40" t="s">
        <v>96</v>
      </c>
      <c r="U40" t="s">
        <v>92</v>
      </c>
    </row>
    <row r="41" spans="1:21" x14ac:dyDescent="0.3">
      <c r="A41" t="s">
        <v>220</v>
      </c>
      <c r="B41" s="6" t="str">
        <f>HYPERLINK("http://data.ntsb.gov/carol-repgen/api/Aviation/ReportMain/GenerateNewestReport/100671/pdf","AccidentReport")</f>
        <v>AccidentReport</v>
      </c>
      <c r="C41" t="s">
        <v>221</v>
      </c>
      <c r="D41" t="s">
        <v>222</v>
      </c>
      <c r="E41" t="s">
        <v>222</v>
      </c>
      <c r="F41" t="s">
        <v>60</v>
      </c>
      <c r="G41">
        <v>28.926708000000001</v>
      </c>
      <c r="H41">
        <v>-89.671936000000002</v>
      </c>
      <c r="I41">
        <v>2</v>
      </c>
      <c r="J41">
        <v>0</v>
      </c>
      <c r="K41" t="s">
        <v>61</v>
      </c>
      <c r="L41">
        <v>1</v>
      </c>
      <c r="M41" t="s">
        <v>62</v>
      </c>
      <c r="N41" t="s">
        <v>63</v>
      </c>
      <c r="O41" t="s">
        <v>64</v>
      </c>
      <c r="P41" t="s">
        <v>65</v>
      </c>
      <c r="Q41" t="s">
        <v>66</v>
      </c>
      <c r="R41" t="s">
        <v>67</v>
      </c>
      <c r="T41" t="s">
        <v>76</v>
      </c>
      <c r="U41" t="s">
        <v>69</v>
      </c>
    </row>
    <row r="42" spans="1:21" x14ac:dyDescent="0.3">
      <c r="A42" t="s">
        <v>223</v>
      </c>
      <c r="B42" s="6" t="str">
        <f>HYPERLINK("http://data.ntsb.gov/carol-repgen/api/Aviation/ReportMain/GenerateNewestReport/101118/pdf","AccidentReport")</f>
        <v>AccidentReport</v>
      </c>
      <c r="C42" t="s">
        <v>224</v>
      </c>
      <c r="D42" t="s">
        <v>225</v>
      </c>
      <c r="E42" t="s">
        <v>80</v>
      </c>
      <c r="F42" t="s">
        <v>60</v>
      </c>
      <c r="G42">
        <v>59.881667999999998</v>
      </c>
      <c r="H42">
        <v>-163.16888399999999</v>
      </c>
      <c r="K42" t="s">
        <v>82</v>
      </c>
      <c r="L42">
        <v>1</v>
      </c>
      <c r="M42" t="s">
        <v>88</v>
      </c>
      <c r="N42" t="s">
        <v>73</v>
      </c>
      <c r="O42" t="s">
        <v>64</v>
      </c>
      <c r="P42" t="s">
        <v>89</v>
      </c>
      <c r="Q42" t="s">
        <v>66</v>
      </c>
      <c r="R42" t="s">
        <v>67</v>
      </c>
      <c r="T42" t="s">
        <v>152</v>
      </c>
      <c r="U42" t="s">
        <v>121</v>
      </c>
    </row>
    <row r="43" spans="1:21" x14ac:dyDescent="0.3">
      <c r="A43" t="s">
        <v>226</v>
      </c>
      <c r="B43" s="6" t="str">
        <f>HYPERLINK("http://data.ntsb.gov/carol-repgen/api/Aviation/ReportMain/GenerateNewestReport/100672/pdf","AccidentReport")</f>
        <v>AccidentReport</v>
      </c>
      <c r="C43" t="s">
        <v>224</v>
      </c>
      <c r="D43" t="s">
        <v>227</v>
      </c>
      <c r="E43" t="s">
        <v>228</v>
      </c>
      <c r="F43" t="s">
        <v>60</v>
      </c>
      <c r="G43">
        <v>28.852499999999999</v>
      </c>
      <c r="H43">
        <v>-96.918609000000004</v>
      </c>
      <c r="I43">
        <v>1</v>
      </c>
      <c r="K43" t="s">
        <v>61</v>
      </c>
      <c r="L43">
        <v>1</v>
      </c>
      <c r="M43" t="s">
        <v>62</v>
      </c>
      <c r="N43" t="s">
        <v>73</v>
      </c>
      <c r="O43" t="s">
        <v>64</v>
      </c>
      <c r="P43" t="s">
        <v>65</v>
      </c>
      <c r="Q43" t="s">
        <v>66</v>
      </c>
      <c r="R43" t="s">
        <v>75</v>
      </c>
      <c r="T43" t="s">
        <v>96</v>
      </c>
      <c r="U43" t="s">
        <v>130</v>
      </c>
    </row>
    <row r="44" spans="1:21" x14ac:dyDescent="0.3">
      <c r="A44" t="s">
        <v>229</v>
      </c>
      <c r="B44" s="6" t="str">
        <f>HYPERLINK("http://data.ntsb.gov/carol-repgen/api/Aviation/ReportMain/GenerateNewestReport/100726/pdf","AccidentReport")</f>
        <v>AccidentReport</v>
      </c>
      <c r="C44" t="s">
        <v>230</v>
      </c>
      <c r="D44" t="s">
        <v>231</v>
      </c>
      <c r="E44" t="s">
        <v>232</v>
      </c>
      <c r="F44" t="s">
        <v>60</v>
      </c>
      <c r="G44">
        <v>31.364166000000001</v>
      </c>
      <c r="H44">
        <v>-85.3125</v>
      </c>
      <c r="I44">
        <v>1</v>
      </c>
      <c r="K44" t="s">
        <v>61</v>
      </c>
      <c r="L44">
        <v>1</v>
      </c>
      <c r="M44" t="s">
        <v>88</v>
      </c>
      <c r="N44" t="s">
        <v>63</v>
      </c>
      <c r="O44" t="s">
        <v>64</v>
      </c>
      <c r="P44" t="s">
        <v>65</v>
      </c>
      <c r="Q44" t="s">
        <v>66</v>
      </c>
      <c r="R44" t="s">
        <v>67</v>
      </c>
      <c r="T44" t="s">
        <v>233</v>
      </c>
      <c r="U44" t="s">
        <v>163</v>
      </c>
    </row>
    <row r="45" spans="1:21" x14ac:dyDescent="0.3">
      <c r="A45" t="s">
        <v>234</v>
      </c>
      <c r="B45" s="6" t="str">
        <f>HYPERLINK("http://data.ntsb.gov/carol-repgen/api/Aviation/ReportMain/GenerateNewestReport/100736/pdf","AccidentReport")</f>
        <v>AccidentReport</v>
      </c>
      <c r="C45" t="s">
        <v>235</v>
      </c>
      <c r="D45" t="s">
        <v>236</v>
      </c>
      <c r="E45" t="s">
        <v>125</v>
      </c>
      <c r="F45" t="s">
        <v>60</v>
      </c>
      <c r="G45">
        <v>22.161666</v>
      </c>
      <c r="H45">
        <v>-159.62638799999999</v>
      </c>
      <c r="I45">
        <v>7</v>
      </c>
      <c r="K45" t="s">
        <v>61</v>
      </c>
      <c r="L45">
        <v>1</v>
      </c>
      <c r="M45" t="s">
        <v>88</v>
      </c>
      <c r="N45" t="s">
        <v>63</v>
      </c>
      <c r="O45" t="s">
        <v>64</v>
      </c>
      <c r="P45" t="s">
        <v>65</v>
      </c>
      <c r="Q45" t="s">
        <v>66</v>
      </c>
      <c r="R45" t="s">
        <v>67</v>
      </c>
      <c r="T45" t="s">
        <v>237</v>
      </c>
      <c r="U45" t="s">
        <v>69</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72E01-37C1-4DAF-963E-221620259E16}">
  <sheetPr codeName="Sheet3"/>
  <dimension ref="A1:C12"/>
  <sheetViews>
    <sheetView workbookViewId="0">
      <selection sqref="A1:XFD1"/>
    </sheetView>
  </sheetViews>
  <sheetFormatPr defaultRowHeight="14.4" x14ac:dyDescent="0.3"/>
  <cols>
    <col min="1" max="1" width="12.88671875" bestFit="1" customWidth="1"/>
    <col min="2" max="2" width="5.6640625" bestFit="1" customWidth="1"/>
    <col min="3" max="3" width="5.77734375" bestFit="1" customWidth="1"/>
  </cols>
  <sheetData>
    <row r="1" spans="1:3" s="9" customFormat="1" x14ac:dyDescent="0.3">
      <c r="A1" s="8" t="s">
        <v>238</v>
      </c>
    </row>
    <row r="2" spans="1:3" s="5" customFormat="1" x14ac:dyDescent="0.3">
      <c r="A2" s="5" t="s">
        <v>239</v>
      </c>
      <c r="B2" s="5" t="s">
        <v>61</v>
      </c>
      <c r="C2" s="5" t="s">
        <v>240</v>
      </c>
    </row>
    <row r="3" spans="1:3" x14ac:dyDescent="0.3">
      <c r="A3">
        <v>2010</v>
      </c>
      <c r="B3">
        <v>0</v>
      </c>
      <c r="C3">
        <v>6</v>
      </c>
    </row>
    <row r="4" spans="1:3" x14ac:dyDescent="0.3">
      <c r="A4">
        <v>2011</v>
      </c>
      <c r="B4">
        <v>0</v>
      </c>
      <c r="C4">
        <v>4</v>
      </c>
    </row>
    <row r="5" spans="1:3" x14ac:dyDescent="0.3">
      <c r="A5">
        <v>2012</v>
      </c>
      <c r="B5">
        <v>0</v>
      </c>
      <c r="C5">
        <v>3</v>
      </c>
    </row>
    <row r="6" spans="1:3" x14ac:dyDescent="0.3">
      <c r="A6">
        <v>2013</v>
      </c>
      <c r="B6">
        <v>2</v>
      </c>
      <c r="C6">
        <v>6</v>
      </c>
    </row>
    <row r="7" spans="1:3" x14ac:dyDescent="0.3">
      <c r="A7">
        <v>2014</v>
      </c>
      <c r="B7">
        <v>0</v>
      </c>
      <c r="C7">
        <v>3</v>
      </c>
    </row>
    <row r="8" spans="1:3" x14ac:dyDescent="0.3">
      <c r="A8">
        <v>2015</v>
      </c>
      <c r="B8">
        <v>1</v>
      </c>
      <c r="C8">
        <v>4</v>
      </c>
    </row>
    <row r="9" spans="1:3" x14ac:dyDescent="0.3">
      <c r="A9">
        <v>2016</v>
      </c>
      <c r="B9">
        <v>2</v>
      </c>
      <c r="C9">
        <v>9</v>
      </c>
    </row>
    <row r="10" spans="1:3" x14ac:dyDescent="0.3">
      <c r="A10">
        <v>2017</v>
      </c>
      <c r="B10">
        <v>0</v>
      </c>
      <c r="C10">
        <v>6</v>
      </c>
    </row>
    <row r="11" spans="1:3" x14ac:dyDescent="0.3">
      <c r="A11">
        <v>2018</v>
      </c>
      <c r="B11">
        <v>0</v>
      </c>
      <c r="C11">
        <v>2</v>
      </c>
    </row>
    <row r="12" spans="1:3" x14ac:dyDescent="0.3">
      <c r="A12">
        <v>2019</v>
      </c>
      <c r="B12">
        <v>1</v>
      </c>
      <c r="C12">
        <v>9</v>
      </c>
    </row>
  </sheetData>
  <mergeCells count="1">
    <mergeCell ref="A1:XF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56FCA-0C13-4966-980A-1F8DE17533E6}">
  <sheetPr codeName="Sheet4"/>
  <dimension ref="A1:B12"/>
  <sheetViews>
    <sheetView workbookViewId="0">
      <selection sqref="A1:XFD1"/>
    </sheetView>
  </sheetViews>
  <sheetFormatPr defaultRowHeight="14.4" x14ac:dyDescent="0.3"/>
  <cols>
    <col min="1" max="1" width="12.88671875" bestFit="1" customWidth="1"/>
    <col min="2" max="2" width="20.21875" bestFit="1" customWidth="1"/>
  </cols>
  <sheetData>
    <row r="1" spans="1:2" s="9" customFormat="1" x14ac:dyDescent="0.3">
      <c r="A1" s="8" t="s">
        <v>241</v>
      </c>
    </row>
    <row r="2" spans="1:2" s="5" customFormat="1" x14ac:dyDescent="0.3">
      <c r="A2" s="5" t="s">
        <v>239</v>
      </c>
      <c r="B2" s="5" t="s">
        <v>242</v>
      </c>
    </row>
    <row r="3" spans="1:2" x14ac:dyDescent="0.3">
      <c r="A3">
        <v>2010</v>
      </c>
      <c r="B3">
        <v>3.1464799999999999</v>
      </c>
    </row>
    <row r="4" spans="1:2" x14ac:dyDescent="0.3">
      <c r="A4">
        <v>2011</v>
      </c>
      <c r="B4">
        <v>3.2563200000000001</v>
      </c>
    </row>
    <row r="5" spans="1:2" x14ac:dyDescent="0.3">
      <c r="A5">
        <v>2012</v>
      </c>
      <c r="B5">
        <v>3.2241599999999999</v>
      </c>
    </row>
    <row r="6" spans="1:2" x14ac:dyDescent="0.3">
      <c r="A6">
        <v>2013</v>
      </c>
      <c r="B6">
        <v>3.2515399999999999</v>
      </c>
    </row>
    <row r="7" spans="1:2" x14ac:dyDescent="0.3">
      <c r="A7">
        <v>2014</v>
      </c>
      <c r="B7">
        <v>3.3501500000000002</v>
      </c>
    </row>
    <row r="8" spans="1:2" x14ac:dyDescent="0.3">
      <c r="A8">
        <v>2015</v>
      </c>
      <c r="B8">
        <v>3.5986600000000002</v>
      </c>
    </row>
    <row r="9" spans="1:2" x14ac:dyDescent="0.3">
      <c r="A9">
        <v>2016</v>
      </c>
      <c r="B9">
        <v>3.7685399999999998</v>
      </c>
    </row>
    <row r="10" spans="1:2" x14ac:dyDescent="0.3">
      <c r="A10">
        <v>2017</v>
      </c>
      <c r="B10">
        <v>3.92076</v>
      </c>
    </row>
    <row r="11" spans="1:2" x14ac:dyDescent="0.3">
      <c r="A11">
        <v>2018</v>
      </c>
      <c r="B11">
        <v>4.21319</v>
      </c>
    </row>
    <row r="12" spans="1:2" x14ac:dyDescent="0.3">
      <c r="A12">
        <v>2019</v>
      </c>
      <c r="B12">
        <v>4.1679700000000004</v>
      </c>
    </row>
  </sheetData>
  <mergeCells count="1">
    <mergeCell ref="A1:XF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6B452-B958-4365-82B7-0CCB4C7811E2}">
  <sheetPr codeName="Sheet5"/>
  <dimension ref="A1:B12"/>
  <sheetViews>
    <sheetView workbookViewId="0">
      <selection sqref="A1:XFD1"/>
    </sheetView>
  </sheetViews>
  <sheetFormatPr defaultRowHeight="14.4" x14ac:dyDescent="0.3"/>
  <cols>
    <col min="1" max="1" width="12.88671875" bestFit="1" customWidth="1"/>
    <col min="2" max="2" width="19.6640625" bestFit="1" customWidth="1"/>
  </cols>
  <sheetData>
    <row r="1" spans="1:2" s="9" customFormat="1" x14ac:dyDescent="0.3">
      <c r="A1" s="8" t="s">
        <v>243</v>
      </c>
    </row>
    <row r="2" spans="1:2" s="5" customFormat="1" x14ac:dyDescent="0.3">
      <c r="A2" s="5" t="s">
        <v>239</v>
      </c>
      <c r="B2" s="5" t="s">
        <v>244</v>
      </c>
    </row>
    <row r="3" spans="1:2" x14ac:dyDescent="0.3">
      <c r="A3">
        <v>2010</v>
      </c>
      <c r="B3">
        <v>6.05342</v>
      </c>
    </row>
    <row r="4" spans="1:2" x14ac:dyDescent="0.3">
      <c r="A4">
        <v>2011</v>
      </c>
      <c r="B4">
        <v>6.0789799999999996</v>
      </c>
    </row>
    <row r="5" spans="1:2" x14ac:dyDescent="0.3">
      <c r="A5">
        <v>2012</v>
      </c>
      <c r="B5">
        <v>6.0201399999999996</v>
      </c>
    </row>
    <row r="6" spans="1:2" x14ac:dyDescent="0.3">
      <c r="A6">
        <v>2013</v>
      </c>
      <c r="B6">
        <v>5.77447</v>
      </c>
    </row>
    <row r="7" spans="1:2" x14ac:dyDescent="0.3">
      <c r="A7">
        <v>2014</v>
      </c>
      <c r="B7">
        <v>6.2439099999999996</v>
      </c>
    </row>
    <row r="8" spans="1:2" x14ac:dyDescent="0.3">
      <c r="A8">
        <v>2015</v>
      </c>
      <c r="B8">
        <v>6.3230899999999997</v>
      </c>
    </row>
    <row r="9" spans="1:2" x14ac:dyDescent="0.3">
      <c r="A9">
        <v>2016</v>
      </c>
      <c r="B9">
        <v>6.3578700000000001</v>
      </c>
    </row>
    <row r="10" spans="1:2" x14ac:dyDescent="0.3">
      <c r="A10">
        <v>2017</v>
      </c>
      <c r="B10">
        <v>6.2471399999999999</v>
      </c>
    </row>
    <row r="11" spans="1:2" x14ac:dyDescent="0.3">
      <c r="A11">
        <v>2018</v>
      </c>
      <c r="B11">
        <v>6.4458299999999999</v>
      </c>
    </row>
    <row r="12" spans="1:2" x14ac:dyDescent="0.3">
      <c r="A12">
        <v>2019</v>
      </c>
      <c r="B12">
        <v>6.3395700000000001</v>
      </c>
    </row>
  </sheetData>
  <mergeCells count="1">
    <mergeCell ref="A1:XFD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4F675-852C-4A6D-BC26-B9DD215067F9}">
  <sheetPr codeName="Sheet6"/>
  <dimension ref="A1:C12"/>
  <sheetViews>
    <sheetView workbookViewId="0">
      <selection sqref="A1:XFD1"/>
    </sheetView>
  </sheetViews>
  <sheetFormatPr defaultRowHeight="14.4" x14ac:dyDescent="0.3"/>
  <cols>
    <col min="1" max="1" width="12.88671875" bestFit="1" customWidth="1"/>
    <col min="2" max="2" width="29.109375" bestFit="1" customWidth="1"/>
    <col min="3" max="3" width="29.6640625" bestFit="1" customWidth="1"/>
  </cols>
  <sheetData>
    <row r="1" spans="1:3" s="9" customFormat="1" x14ac:dyDescent="0.3">
      <c r="A1" s="8" t="s">
        <v>245</v>
      </c>
    </row>
    <row r="2" spans="1:3" s="5" customFormat="1" x14ac:dyDescent="0.3">
      <c r="A2" s="5" t="s">
        <v>239</v>
      </c>
      <c r="B2" s="5" t="s">
        <v>246</v>
      </c>
      <c r="C2" s="5" t="s">
        <v>247</v>
      </c>
    </row>
    <row r="3" spans="1:3" x14ac:dyDescent="0.3">
      <c r="A3">
        <v>2010</v>
      </c>
      <c r="B3">
        <v>0.99117523647789185</v>
      </c>
      <c r="C3">
        <v>1.9068927817751902</v>
      </c>
    </row>
    <row r="4" spans="1:3" x14ac:dyDescent="0.3">
      <c r="A4">
        <v>2011</v>
      </c>
      <c r="B4">
        <v>0.65800512585993054</v>
      </c>
      <c r="C4">
        <v>1.228380503144654</v>
      </c>
    </row>
    <row r="5" spans="1:3" x14ac:dyDescent="0.3">
      <c r="A5">
        <v>2012</v>
      </c>
      <c r="B5">
        <v>0.49832728142534893</v>
      </c>
      <c r="C5">
        <v>0.93047491439630792</v>
      </c>
    </row>
    <row r="6" spans="1:3" x14ac:dyDescent="0.3">
      <c r="A6">
        <v>2013</v>
      </c>
      <c r="B6">
        <v>1.0390563982495362</v>
      </c>
      <c r="C6">
        <v>1.8452794675753643</v>
      </c>
    </row>
    <row r="7" spans="1:3" x14ac:dyDescent="0.3">
      <c r="A7">
        <v>2014</v>
      </c>
      <c r="B7">
        <v>0.48046816818307764</v>
      </c>
      <c r="C7">
        <v>0.89548229183767891</v>
      </c>
    </row>
    <row r="8" spans="1:3" x14ac:dyDescent="0.3">
      <c r="A8">
        <v>2015</v>
      </c>
      <c r="B8">
        <v>0.63260209802485812</v>
      </c>
      <c r="C8">
        <v>1.1115248453591058</v>
      </c>
    </row>
    <row r="9" spans="1:3" x14ac:dyDescent="0.3">
      <c r="A9">
        <v>2016</v>
      </c>
      <c r="B9">
        <v>1.4155684214996531</v>
      </c>
      <c r="C9">
        <v>2.3881927749207916</v>
      </c>
    </row>
    <row r="10" spans="1:3" x14ac:dyDescent="0.3">
      <c r="A10">
        <v>2017</v>
      </c>
      <c r="B10">
        <v>0.96043949711387933</v>
      </c>
      <c r="C10">
        <v>1.53031555106663</v>
      </c>
    </row>
    <row r="11" spans="1:3" x14ac:dyDescent="0.3">
      <c r="A11">
        <v>2018</v>
      </c>
      <c r="B11">
        <v>0.31027811779088188</v>
      </c>
      <c r="C11">
        <v>0.47469969310664839</v>
      </c>
    </row>
    <row r="12" spans="1:3" x14ac:dyDescent="0.3">
      <c r="A12">
        <v>2019</v>
      </c>
      <c r="B12">
        <v>1.4196546453466086</v>
      </c>
      <c r="C12">
        <v>2.1593245632766069</v>
      </c>
    </row>
  </sheetData>
  <mergeCells count="1">
    <mergeCell ref="A1:XFD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F6E74-F879-41A6-B301-14A31E207A63}">
  <sheetPr codeName="Sheet7"/>
  <dimension ref="A1:C9"/>
  <sheetViews>
    <sheetView workbookViewId="0">
      <selection sqref="A1:XFD1"/>
    </sheetView>
  </sheetViews>
  <sheetFormatPr defaultRowHeight="14.4" x14ac:dyDescent="0.3"/>
  <cols>
    <col min="1" max="1" width="22.6640625" bestFit="1" customWidth="1"/>
    <col min="2" max="2" width="5.6640625" bestFit="1" customWidth="1"/>
    <col min="3" max="3" width="9.6640625" bestFit="1" customWidth="1"/>
  </cols>
  <sheetData>
    <row r="1" spans="1:3" s="9" customFormat="1" x14ac:dyDescent="0.3">
      <c r="A1" s="8" t="s">
        <v>248</v>
      </c>
    </row>
    <row r="2" spans="1:3" s="5" customFormat="1" x14ac:dyDescent="0.3">
      <c r="A2" s="5" t="s">
        <v>249</v>
      </c>
      <c r="B2" s="5" t="s">
        <v>61</v>
      </c>
      <c r="C2" s="5" t="s">
        <v>250</v>
      </c>
    </row>
    <row r="3" spans="1:3" x14ac:dyDescent="0.3">
      <c r="A3" t="s">
        <v>152</v>
      </c>
      <c r="B3">
        <v>1</v>
      </c>
      <c r="C3">
        <v>2</v>
      </c>
    </row>
    <row r="4" spans="1:3" x14ac:dyDescent="0.3">
      <c r="A4" t="s">
        <v>129</v>
      </c>
      <c r="B4">
        <v>0</v>
      </c>
      <c r="C4">
        <v>1</v>
      </c>
    </row>
    <row r="5" spans="1:3" x14ac:dyDescent="0.3">
      <c r="A5" t="s">
        <v>103</v>
      </c>
      <c r="B5">
        <v>0</v>
      </c>
      <c r="C5">
        <v>1</v>
      </c>
    </row>
    <row r="6" spans="1:3" x14ac:dyDescent="0.3">
      <c r="A6" t="s">
        <v>96</v>
      </c>
      <c r="B6">
        <v>0</v>
      </c>
      <c r="C6">
        <v>1</v>
      </c>
    </row>
    <row r="7" spans="1:3" x14ac:dyDescent="0.3">
      <c r="A7" t="s">
        <v>91</v>
      </c>
      <c r="B7">
        <v>0</v>
      </c>
      <c r="C7">
        <v>1</v>
      </c>
    </row>
    <row r="8" spans="1:3" x14ac:dyDescent="0.3">
      <c r="A8" t="s">
        <v>187</v>
      </c>
      <c r="B8">
        <v>0</v>
      </c>
      <c r="C8">
        <v>1</v>
      </c>
    </row>
    <row r="9" spans="1:3" x14ac:dyDescent="0.3">
      <c r="A9" t="s">
        <v>112</v>
      </c>
      <c r="B9">
        <v>0</v>
      </c>
      <c r="C9">
        <v>1</v>
      </c>
    </row>
  </sheetData>
  <mergeCells count="1">
    <mergeCell ref="A1:XF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B5748-6631-4DA6-82BD-1D0042F7AB99}">
  <sheetPr codeName="Sheet8"/>
  <dimension ref="A1:C7"/>
  <sheetViews>
    <sheetView workbookViewId="0">
      <selection sqref="A1:XFD1"/>
    </sheetView>
  </sheetViews>
  <sheetFormatPr defaultRowHeight="14.4" x14ac:dyDescent="0.3"/>
  <cols>
    <col min="1" max="1" width="13.5546875" bestFit="1" customWidth="1"/>
    <col min="2" max="2" width="5.6640625" bestFit="1" customWidth="1"/>
    <col min="3" max="3" width="9.6640625" bestFit="1" customWidth="1"/>
  </cols>
  <sheetData>
    <row r="1" spans="1:3" s="9" customFormat="1" x14ac:dyDescent="0.3">
      <c r="A1" s="8" t="s">
        <v>251</v>
      </c>
    </row>
    <row r="2" spans="1:3" s="5" customFormat="1" x14ac:dyDescent="0.3">
      <c r="A2" s="5" t="s">
        <v>252</v>
      </c>
      <c r="B2" s="5" t="s">
        <v>61</v>
      </c>
      <c r="C2" s="5" t="s">
        <v>250</v>
      </c>
    </row>
    <row r="3" spans="1:3" x14ac:dyDescent="0.3">
      <c r="A3" t="s">
        <v>92</v>
      </c>
      <c r="B3">
        <v>1</v>
      </c>
      <c r="C3">
        <v>3</v>
      </c>
    </row>
    <row r="4" spans="1:3" x14ac:dyDescent="0.3">
      <c r="A4" t="s">
        <v>113</v>
      </c>
      <c r="B4">
        <v>0</v>
      </c>
      <c r="C4">
        <v>2</v>
      </c>
    </row>
    <row r="5" spans="1:3" x14ac:dyDescent="0.3">
      <c r="A5" t="s">
        <v>163</v>
      </c>
      <c r="B5">
        <v>0</v>
      </c>
      <c r="C5">
        <v>1</v>
      </c>
    </row>
    <row r="6" spans="1:3" x14ac:dyDescent="0.3">
      <c r="A6" t="s">
        <v>130</v>
      </c>
      <c r="B6">
        <v>0</v>
      </c>
      <c r="C6">
        <v>1</v>
      </c>
    </row>
    <row r="7" spans="1:3" x14ac:dyDescent="0.3">
      <c r="A7" t="s">
        <v>121</v>
      </c>
      <c r="B7">
        <v>0</v>
      </c>
      <c r="C7">
        <v>1</v>
      </c>
    </row>
  </sheetData>
  <mergeCells count="1">
    <mergeCell ref="A1:XFD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F002F-A9F3-4784-86C0-7B955FE3378D}">
  <sheetPr codeName="Sheet9"/>
  <dimension ref="A1:C12"/>
  <sheetViews>
    <sheetView workbookViewId="0">
      <selection sqref="A1:XFD1"/>
    </sheetView>
  </sheetViews>
  <sheetFormatPr defaultRowHeight="14.4" x14ac:dyDescent="0.3"/>
  <cols>
    <col min="1" max="1" width="12.88671875" bestFit="1" customWidth="1"/>
    <col min="2" max="2" width="9.88671875" bestFit="1" customWidth="1"/>
    <col min="3" max="3" width="10.77734375" bestFit="1" customWidth="1"/>
  </cols>
  <sheetData>
    <row r="1" spans="1:3" s="9" customFormat="1" x14ac:dyDescent="0.3">
      <c r="A1" s="8" t="s">
        <v>253</v>
      </c>
    </row>
    <row r="2" spans="1:3" s="5" customFormat="1" x14ac:dyDescent="0.3">
      <c r="A2" s="5" t="s">
        <v>239</v>
      </c>
      <c r="B2" s="5" t="s">
        <v>63</v>
      </c>
      <c r="C2" s="5" t="s">
        <v>254</v>
      </c>
    </row>
    <row r="3" spans="1:3" x14ac:dyDescent="0.3">
      <c r="A3">
        <v>2010</v>
      </c>
      <c r="B3">
        <v>12.56448</v>
      </c>
      <c r="C3">
        <v>18.273060000000001</v>
      </c>
    </row>
    <row r="4" spans="1:3" x14ac:dyDescent="0.3">
      <c r="A4" s="7" t="s">
        <v>286</v>
      </c>
    </row>
    <row r="5" spans="1:3" x14ac:dyDescent="0.3">
      <c r="A5">
        <v>2012</v>
      </c>
      <c r="B5">
        <v>14.306509999999999</v>
      </c>
      <c r="C5">
        <v>20.72373</v>
      </c>
    </row>
    <row r="6" spans="1:3" x14ac:dyDescent="0.3">
      <c r="A6">
        <v>2013</v>
      </c>
      <c r="B6">
        <v>10.91357</v>
      </c>
      <c r="C6">
        <v>22.59169</v>
      </c>
    </row>
    <row r="7" spans="1:3" x14ac:dyDescent="0.3">
      <c r="A7">
        <v>2014</v>
      </c>
      <c r="B7">
        <v>11.38897</v>
      </c>
      <c r="C7">
        <v>24.721309999999999</v>
      </c>
    </row>
    <row r="8" spans="1:3" x14ac:dyDescent="0.3">
      <c r="A8">
        <v>2015</v>
      </c>
      <c r="B8">
        <v>11.60622</v>
      </c>
      <c r="C8">
        <v>23.930479999999999</v>
      </c>
    </row>
    <row r="9" spans="1:3" x14ac:dyDescent="0.3">
      <c r="A9">
        <v>2016</v>
      </c>
      <c r="B9">
        <v>10.71698</v>
      </c>
      <c r="C9">
        <v>24.10858</v>
      </c>
    </row>
    <row r="10" spans="1:3" x14ac:dyDescent="0.3">
      <c r="A10">
        <v>2017</v>
      </c>
      <c r="B10">
        <v>10.347160000000001</v>
      </c>
      <c r="C10">
        <v>24.592279999999999</v>
      </c>
    </row>
    <row r="11" spans="1:3" x14ac:dyDescent="0.3">
      <c r="A11">
        <v>2018</v>
      </c>
      <c r="B11">
        <v>10.59291</v>
      </c>
      <c r="C11">
        <v>27.770119999999999</v>
      </c>
    </row>
    <row r="12" spans="1:3" x14ac:dyDescent="0.3">
      <c r="A12">
        <v>2019</v>
      </c>
      <c r="B12">
        <v>11.665699999999999</v>
      </c>
      <c r="C12">
        <v>25.89781</v>
      </c>
    </row>
  </sheetData>
  <mergeCells count="1">
    <mergeCell ref="A1:XF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4E26CF7-A9CB-45B7-BCC6-1065AF94292D}"/>
</file>

<file path=customXml/itemProps2.xml><?xml version="1.0" encoding="utf-8"?>
<ds:datastoreItem xmlns:ds="http://schemas.openxmlformats.org/officeDocument/2006/customXml" ds:itemID="{8075330E-73E2-4890-A57E-63D2EE21EE72}"/>
</file>

<file path=customXml/itemProps3.xml><?xml version="1.0" encoding="utf-8"?>
<ds:datastoreItem xmlns:ds="http://schemas.openxmlformats.org/officeDocument/2006/customXml" ds:itemID="{374C1AB1-B4C6-4EBD-AEDF-98610EEE1D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Readme</vt:lpstr>
      <vt:lpstr>Data_Part135</vt:lpstr>
      <vt:lpstr>Part135_Scheduled_Accidents</vt:lpstr>
      <vt:lpstr>Part135_Scheduled_FlightHours</vt:lpstr>
      <vt:lpstr>Part135_Scheduled_Departures</vt:lpstr>
      <vt:lpstr>Part135_Scheduled_AccRate</vt:lpstr>
      <vt:lpstr>Part135_Scheduled_DefiningEvent</vt:lpstr>
      <vt:lpstr>Part135_Scheduled_PhaseOfFlight</vt:lpstr>
      <vt:lpstr>Part135_NonSched_FlightHours</vt:lpstr>
      <vt:lpstr>Part135_NonSched_FixedWing_Acci</vt:lpstr>
      <vt:lpstr>Part135_NonSched_Heli_Accidents</vt:lpstr>
      <vt:lpstr>Part135_NonSched_FixedWing_AccR</vt:lpstr>
      <vt:lpstr>Part135_NonSched_Heli_AccRate</vt:lpstr>
      <vt:lpstr>Part135_NonSched_FixedWing_Defi</vt:lpstr>
      <vt:lpstr>Part135_NonSched_FixedWing_Phas</vt:lpstr>
      <vt:lpstr>Part135_NonSched_Heli_DefiningE</vt:lpstr>
      <vt:lpstr>Part135_NonSched_Heli_PhaseOfFl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Doble Nathan</dc:creator>
  <cp:lastModifiedBy>Doble Nathan</cp:lastModifiedBy>
  <dcterms:created xsi:type="dcterms:W3CDTF">2021-12-16T03:30:59Z</dcterms:created>
  <dcterms:modified xsi:type="dcterms:W3CDTF">2021-12-16T03:44:25Z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