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8.xml" ContentType="application/vnd.openxmlformats-officedocument.drawingml.chartshapes+xml"/>
  <Override PartName="/xl/drawings/drawing1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13.xml" ContentType="application/vnd.openxmlformats-officedocument.drawingml.chart+xml"/>
  <Override PartName="/xl/charts/chart12.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theme/theme1.xml" ContentType="application/vnd.openxmlformats-officedocument.theme+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worksheets/sheet5.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worksheets/sheet4.xml" ContentType="application/vnd.openxmlformats-officedocument.spreadsheetml.worksheet+xml"/>
  <Override PartName="/xl/drawings/drawing15.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nt1\Office_Shares\RE\RE10\RE10_Common\Annual Reviews\2016 Annual Review\Tables for public links\"/>
    </mc:Choice>
  </mc:AlternateContent>
  <xr:revisionPtr revIDLastSave="0" documentId="13_ncr:1_{EC4828BB-5638-4305-94EB-81264607E9E5}" xr6:coauthVersionLast="37" xr6:coauthVersionMax="37" xr10:uidLastSave="{00000000-0000-0000-0000-000000000000}"/>
  <bookViews>
    <workbookView xWindow="0" yWindow="0" windowWidth="21570" windowHeight="10830" xr2:uid="{7E146575-54F5-4B08-A8F2-4BA031183B2F}"/>
  </bookViews>
  <sheets>
    <sheet name="Readme" sheetId="2" r:id="rId1"/>
    <sheet name="Data_Part135" sheetId="3" r:id="rId2"/>
    <sheet name="Part135_Scheduled_Accidents" sheetId="4" r:id="rId3"/>
    <sheet name="Part135_Scheduled_FlightHours" sheetId="5" r:id="rId4"/>
    <sheet name="Part135_Scheduled_Departures" sheetId="6" r:id="rId5"/>
    <sheet name="Part135_Scheduled_AccRate" sheetId="7" r:id="rId6"/>
    <sheet name="Part135_Scheduled_DefiningEvent" sheetId="8" r:id="rId7"/>
    <sheet name="Part135_Scheduled_PhaseOfFlight" sheetId="9" r:id="rId8"/>
    <sheet name="Part135_NonSched_FlightHours" sheetId="10" r:id="rId9"/>
    <sheet name="Part135_NonSched_FixedWing_Acci" sheetId="11" r:id="rId10"/>
    <sheet name="Part135_NonSched_Heli_Accidents" sheetId="12" r:id="rId11"/>
    <sheet name="Part135_NonSched_FixedWing_AccR" sheetId="13" r:id="rId12"/>
    <sheet name="Part135_NonSched_Heli_AccRate" sheetId="14" r:id="rId13"/>
    <sheet name="Part135_NonSched_FixedWing_Defi" sheetId="15" r:id="rId14"/>
    <sheet name="Part135_NonSched_FixedWing_Phas" sheetId="16" r:id="rId15"/>
    <sheet name="Part135_NonSched_Heli_DefiningE" sheetId="17" r:id="rId16"/>
    <sheet name="Part135_NonSched_Heli_PhaseOfFl" sheetId="18" r:id="rId1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40" i="3" l="1"/>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alcChain>
</file>

<file path=xl/sharedStrings.xml><?xml version="1.0" encoding="utf-8"?>
<sst xmlns="http://schemas.openxmlformats.org/spreadsheetml/2006/main" count="811" uniqueCount="337">
  <si>
    <t>Data_Part135</t>
  </si>
  <si>
    <t>This worksheet contains NTSB accident data (one row per accident aircraft) for all aircraft involved in accidents in calendar year 2016 while operating under 14 CFR 135. The data dictionary for this worksheet is shown below.</t>
  </si>
  <si>
    <t>Part135_Scheduled_Accidents</t>
  </si>
  <si>
    <t>This worksheet summarizes total and fatal scheduled Part 135 accidents from 2007 through 2016, using NTSB accident data.</t>
  </si>
  <si>
    <t>Part135_Scheduled_FlightHours</t>
  </si>
  <si>
    <t>This worksheet summarizes scheduled Part 135 flight hours from 2007 through 2016, using FAA activity data.</t>
  </si>
  <si>
    <t>Part135_Scheduled_Departures</t>
  </si>
  <si>
    <t>This worksheet summarizes scheduled Part 135 departures from 2007 through 2016, using FAA activity data.</t>
  </si>
  <si>
    <t>Part135_Scheduled_AccRate</t>
  </si>
  <si>
    <t>This worksheet summarizes accident rates for scheduled Part 135 operations from 2007 through 2016, using NTSB accident data and FAA activity data.</t>
  </si>
  <si>
    <t>Part135_Scheduled_DefiningEvent</t>
  </si>
  <si>
    <t>This worksheet summarizes the defining events for scheduled Part 135 accident aircraft in 2016, using NTSB accident data and occurrence categories developed by the CAST/ICAO Common Taxonomy Team.</t>
  </si>
  <si>
    <t>Part135_Scheduled_PhaseOfFlight</t>
  </si>
  <si>
    <t>This worksheet summarizes the phases of flight associated with the defining events for scheduled Part 135 accident aircraft in 2016, using NTSB accident data and phase of flight categories developed by the CAST/ICAO Common Taxonomy Team.</t>
  </si>
  <si>
    <t>Part135_NonSched_FlightHours</t>
  </si>
  <si>
    <t>This worksheet summarizes non-scheduled Part 135 flight hours from 2007 through 2016, using FAA activity data.</t>
  </si>
  <si>
    <t>Part135_NonSched_FixedWing_Acci</t>
  </si>
  <si>
    <t>This worksheet summarizes non-scheduled Part 135 accidents involving fixed-wing airplanes from 2007 through 2016, using NTSB accident data.</t>
  </si>
  <si>
    <t>Part135_NonSched_Heli_Accidents</t>
  </si>
  <si>
    <t>This worksheet summarizes non-scheduled Part 135 accidents involving helicopters from 2007 through 2016, using NTSB accident data.</t>
  </si>
  <si>
    <t>Part135_NonSched_FixedWing_AccR</t>
  </si>
  <si>
    <t>This worksheet summarizes accident rates for non-scheduled Part 135 accidents involving fixed-wing airplanes from 2007 through 2016, using NTSB accident data and FAA activity data.</t>
  </si>
  <si>
    <t>Part135_NonSched_Heli_AccRate</t>
  </si>
  <si>
    <t>This worksheet summarizes accident rates for non-scheduled Part 135 accidents involving helicopters from 2007 through 2016, using NTSB accident data and FAA activity data.</t>
  </si>
  <si>
    <t>Part135_NonSched_FixedWing_Defi</t>
  </si>
  <si>
    <t>This worksheet summarizes the defining events for accidents involving fixed-wing airplanes conducting scheduled Part 135 operations in 2016, using NTSB accident data and occurrence categories developed by the CAST/ICAO Common Taxonomy Team.</t>
  </si>
  <si>
    <t>Part135_NonSched_FixedWing_Phas</t>
  </si>
  <si>
    <t>This worksheet summarizes the phases of flight associated with the defining events for accidents involving fixed-wing airplanes conducting scheduled Part 135 operations in 2016, using NTSB accident data and occurrence categories developed by the CAST/ICAO Common Taxonomy Team.</t>
  </si>
  <si>
    <t>Part135_NonSched_Heli_DefiningE</t>
  </si>
  <si>
    <t>This worksheet summarizes the defining events for accidents involving helicopters conducting scheduled Part 135 operations in 2016, using NTSB accident data and occurrence categories developed by the CAST/ICAO Common Taxonomy Team.</t>
  </si>
  <si>
    <t>Part135_NonSched_Heli_PhaseOfFl</t>
  </si>
  <si>
    <t>This worksheet summarizes the phases of flight associated with the defining events for accidents involving helicopters conducting scheduled Part 135 operations in 2016, using NTSB accident data and occurrence categories developed by the CAST/ICAO Common Taxonomy Team.</t>
  </si>
  <si>
    <t>This workbook contains the following worksheets:</t>
  </si>
  <si>
    <t>Part 135 Accident Aircraft, 2016</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</si>
  <si>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</si>
  <si>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</si>
  <si>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</si>
  <si>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</si>
  <si>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</si>
  <si>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</si>
  <si>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</si>
  <si>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</si>
  <si>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</si>
  <si>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</si>
  <si>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</si>
  <si>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</si>
  <si>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</si>
  <si>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</si>
  <si>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</si>
  <si>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</si>
  <si>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</si>
  <si>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</si>
  <si>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</si>
  <si>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</si>
  <si>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IllegalAct</t>
  </si>
  <si>
    <t>accident_report</t>
  </si>
  <si>
    <t>ANC16LA012</t>
  </si>
  <si>
    <t>680442N</t>
  </si>
  <si>
    <t>1515347W</t>
  </si>
  <si>
    <t>Anaktuvuk Pass</t>
  </si>
  <si>
    <t>AK</t>
  </si>
  <si>
    <t>USA</t>
  </si>
  <si>
    <t>SERS</t>
  </si>
  <si>
    <t>SUBS</t>
  </si>
  <si>
    <t xml:space="preserve">135 </t>
  </si>
  <si>
    <t xml:space="preserve">PAX </t>
  </si>
  <si>
    <t>DOM</t>
  </si>
  <si>
    <t>SCHD</t>
  </si>
  <si>
    <t xml:space="preserve">AIR </t>
  </si>
  <si>
    <t>CFIT</t>
  </si>
  <si>
    <t>ENR</t>
  </si>
  <si>
    <t>No</t>
  </si>
  <si>
    <t>GAA16CA348</t>
  </si>
  <si>
    <t>181549N</t>
  </si>
  <si>
    <t>0660005W</t>
  </si>
  <si>
    <t>Carolina</t>
  </si>
  <si>
    <t>PR</t>
  </si>
  <si>
    <t>NONE</t>
  </si>
  <si>
    <t>NSCH</t>
  </si>
  <si>
    <t>GCOL</t>
  </si>
  <si>
    <t>STD</t>
  </si>
  <si>
    <t>GAA16CA109</t>
  </si>
  <si>
    <t>613125N</t>
  </si>
  <si>
    <t>1660846W</t>
  </si>
  <si>
    <t>Hooper Bay</t>
  </si>
  <si>
    <t>MINR</t>
  </si>
  <si>
    <t>OTHR</t>
  </si>
  <si>
    <t>LDG</t>
  </si>
  <si>
    <t>WPR16FA055</t>
  </si>
  <si>
    <t>221023N</t>
  </si>
  <si>
    <t>1593929W</t>
  </si>
  <si>
    <t>Hanalei</t>
  </si>
  <si>
    <t>HI</t>
  </si>
  <si>
    <t>HELI</t>
  </si>
  <si>
    <t>SCF-PP</t>
  </si>
  <si>
    <t>ERA16LA098</t>
  </si>
  <si>
    <t>382034N</t>
  </si>
  <si>
    <t>0822829W</t>
  </si>
  <si>
    <t>Shoals</t>
  </si>
  <si>
    <t>WV</t>
  </si>
  <si>
    <t>SCF-NP</t>
  </si>
  <si>
    <t>ERA16LA137</t>
  </si>
  <si>
    <t>440336N</t>
  </si>
  <si>
    <t>0690557W</t>
  </si>
  <si>
    <t>Rockland</t>
  </si>
  <si>
    <t>ME</t>
  </si>
  <si>
    <t>CARG</t>
  </si>
  <si>
    <t>TURB</t>
  </si>
  <si>
    <t>APR</t>
  </si>
  <si>
    <t>ERA16FA140</t>
  </si>
  <si>
    <t>311646N</t>
  </si>
  <si>
    <t>0855816W</t>
  </si>
  <si>
    <t>Enterprise</t>
  </si>
  <si>
    <t>AL</t>
  </si>
  <si>
    <t>FATL</t>
  </si>
  <si>
    <t>UIMC</t>
  </si>
  <si>
    <t>TOF</t>
  </si>
  <si>
    <t>ANC16FA017</t>
  </si>
  <si>
    <t>571640N</t>
  </si>
  <si>
    <t>1341434W</t>
  </si>
  <si>
    <t>Angoon</t>
  </si>
  <si>
    <t>LOC-I</t>
  </si>
  <si>
    <t>ERA16LA159</t>
  </si>
  <si>
    <t>342644N</t>
  </si>
  <si>
    <t>0842645W</t>
  </si>
  <si>
    <t>Jasper</t>
  </si>
  <si>
    <t>GA</t>
  </si>
  <si>
    <t>CEN16LA168</t>
  </si>
  <si>
    <t>294650N</t>
  </si>
  <si>
    <t>0953243E</t>
  </si>
  <si>
    <t>Houston</t>
  </si>
  <si>
    <t>TX</t>
  </si>
  <si>
    <t>ERA16LA265</t>
  </si>
  <si>
    <t>402743N</t>
  </si>
  <si>
    <t>0795641W</t>
  </si>
  <si>
    <t>Pittsburgh</t>
  </si>
  <si>
    <t>PA</t>
  </si>
  <si>
    <t>GAA16CA272</t>
  </si>
  <si>
    <t>593205N</t>
  </si>
  <si>
    <t>1533317W</t>
  </si>
  <si>
    <t>Chinita Bay</t>
  </si>
  <si>
    <t>ARC</t>
  </si>
  <si>
    <t>TXI</t>
  </si>
  <si>
    <t>ERA16LA202</t>
  </si>
  <si>
    <t>362829N</t>
  </si>
  <si>
    <t>0814817W</t>
  </si>
  <si>
    <t>Mountain City</t>
  </si>
  <si>
    <t>TN</t>
  </si>
  <si>
    <t>ICL</t>
  </si>
  <si>
    <t>GAA16CA308</t>
  </si>
  <si>
    <t>423309N</t>
  </si>
  <si>
    <t>0941060W</t>
  </si>
  <si>
    <t>Fort Dodge</t>
  </si>
  <si>
    <t>IA</t>
  </si>
  <si>
    <t>RAMP</t>
  </si>
  <si>
    <t>ERA16FA215</t>
  </si>
  <si>
    <t>405034N</t>
  </si>
  <si>
    <t>0775033W</t>
  </si>
  <si>
    <t>State College</t>
  </si>
  <si>
    <t>DEST</t>
  </si>
  <si>
    <t>CEN16FA286</t>
  </si>
  <si>
    <t>293720N</t>
  </si>
  <si>
    <t>0953924W</t>
  </si>
  <si>
    <t>Sugar Land</t>
  </si>
  <si>
    <t>LOC-G</t>
  </si>
  <si>
    <t>WPR16FA153</t>
  </si>
  <si>
    <t>410138N</t>
  </si>
  <si>
    <t>1240037W</t>
  </si>
  <si>
    <t>McKinleyville</t>
  </si>
  <si>
    <t>CA</t>
  </si>
  <si>
    <t>F-NI</t>
  </si>
  <si>
    <t>WPR16LA155</t>
  </si>
  <si>
    <t>400106N</t>
  </si>
  <si>
    <t>1112858W</t>
  </si>
  <si>
    <t>Spanish Fork</t>
  </si>
  <si>
    <t>UT</t>
  </si>
  <si>
    <t>GAA16CA445</t>
  </si>
  <si>
    <t>591241N</t>
  </si>
  <si>
    <t>1513318W</t>
  </si>
  <si>
    <t>Nanwalek</t>
  </si>
  <si>
    <t>GAA16CA450</t>
  </si>
  <si>
    <t>355912N</t>
  </si>
  <si>
    <t>1134903W</t>
  </si>
  <si>
    <t>Peach Springs</t>
  </si>
  <si>
    <t>AZ</t>
  </si>
  <si>
    <t>MNV</t>
  </si>
  <si>
    <t>GAA16CA458</t>
  </si>
  <si>
    <t>651600N</t>
  </si>
  <si>
    <t>1451360W</t>
  </si>
  <si>
    <t>Central</t>
  </si>
  <si>
    <t>ANC16FA061</t>
  </si>
  <si>
    <t>614753N</t>
  </si>
  <si>
    <t>1612956W</t>
  </si>
  <si>
    <t>Russian Mission</t>
  </si>
  <si>
    <t>MAC</t>
  </si>
  <si>
    <t>ANC16LA062</t>
  </si>
  <si>
    <t>573938N</t>
  </si>
  <si>
    <t>1531908W</t>
  </si>
  <si>
    <t>Kodiak</t>
  </si>
  <si>
    <t>ANC16LA067</t>
  </si>
  <si>
    <t>652812N</t>
  </si>
  <si>
    <t>1472018W</t>
  </si>
  <si>
    <t>Fairbanks</t>
  </si>
  <si>
    <t>CEN16FA372</t>
  </si>
  <si>
    <t>455229N</t>
  </si>
  <si>
    <t>0952353W</t>
  </si>
  <si>
    <t>Alexandria</t>
  </si>
  <si>
    <t>MN</t>
  </si>
  <si>
    <t>ANC16LA071</t>
  </si>
  <si>
    <t>634720N</t>
  </si>
  <si>
    <t>1464755W</t>
  </si>
  <si>
    <t>Delta Junction</t>
  </si>
  <si>
    <t>CEN16LA386</t>
  </si>
  <si>
    <t>343632N</t>
  </si>
  <si>
    <t>0982612W</t>
  </si>
  <si>
    <t>Lawton</t>
  </si>
  <si>
    <t>OK</t>
  </si>
  <si>
    <t>WPR16LA189</t>
  </si>
  <si>
    <t>482751N</t>
  </si>
  <si>
    <t>1225712W</t>
  </si>
  <si>
    <t>Lopez Island</t>
  </si>
  <si>
    <t>WA</t>
  </si>
  <si>
    <t>ANC17MA001</t>
  </si>
  <si>
    <t>590956N</t>
  </si>
  <si>
    <t>1603912W</t>
  </si>
  <si>
    <t>Togiak</t>
  </si>
  <si>
    <t>WPR17LA005</t>
  </si>
  <si>
    <t>200644N</t>
  </si>
  <si>
    <t>1554109W</t>
  </si>
  <si>
    <t>Waimea</t>
  </si>
  <si>
    <t>UNK</t>
  </si>
  <si>
    <t>GAA17CA074</t>
  </si>
  <si>
    <t>400733N</t>
  </si>
  <si>
    <t>0761707W</t>
  </si>
  <si>
    <t>Lancaster</t>
  </si>
  <si>
    <t>GAA17CA076</t>
  </si>
  <si>
    <t>450617N</t>
  </si>
  <si>
    <t>1144755W</t>
  </si>
  <si>
    <t>Salmon</t>
  </si>
  <si>
    <t>ID</t>
  </si>
  <si>
    <t>WPR17FA024</t>
  </si>
  <si>
    <t>405002N</t>
  </si>
  <si>
    <t>1154659W</t>
  </si>
  <si>
    <t>Elko</t>
  </si>
  <si>
    <t>NV</t>
  </si>
  <si>
    <t>ANC17LA014</t>
  </si>
  <si>
    <t>625710N</t>
  </si>
  <si>
    <t>1553620W</t>
  </si>
  <si>
    <t>McGrath</t>
  </si>
  <si>
    <t>CEN17LA043</t>
  </si>
  <si>
    <t>465021N</t>
  </si>
  <si>
    <t>0963951W</t>
  </si>
  <si>
    <t>Moorhead</t>
  </si>
  <si>
    <t>ERA17FA066</t>
  </si>
  <si>
    <t>311311N</t>
  </si>
  <si>
    <t>0840917W</t>
  </si>
  <si>
    <t>Camilla</t>
  </si>
  <si>
    <t>WPR17FA035</t>
  </si>
  <si>
    <t>384511N</t>
  </si>
  <si>
    <t>1094510W</t>
  </si>
  <si>
    <t>Moab</t>
  </si>
  <si>
    <t>GAA17CA101</t>
  </si>
  <si>
    <t>615137N</t>
  </si>
  <si>
    <t>1512420W</t>
  </si>
  <si>
    <t>Willow</t>
  </si>
  <si>
    <t>Scheduled Part 135 Accidents, 2007-2016</t>
  </si>
  <si>
    <t>Calendar Year</t>
  </si>
  <si>
    <t>Fatal</t>
  </si>
  <si>
    <t>Total</t>
  </si>
  <si>
    <t>Scheduled Part 135 Flight Hours, 2007-2016</t>
  </si>
  <si>
    <t>Flight Hours (100,000s)</t>
  </si>
  <si>
    <t>Scheduled Part 135 Departures, 2007-2016</t>
  </si>
  <si>
    <t>Departures (100,000s)</t>
  </si>
  <si>
    <t>Scheduled Part 135 Accident Rate, 2007-2016</t>
  </si>
  <si>
    <t>Accidents per 100,000 Departures</t>
  </si>
  <si>
    <t>Accidents per 100,000 Flight Hours</t>
  </si>
  <si>
    <t>Defining Event for Scheduled Part 135 Accidents, 2016</t>
  </si>
  <si>
    <t>Defining Event</t>
  </si>
  <si>
    <t>Non-Fatal</t>
  </si>
  <si>
    <t>Unintended Flight in IMC</t>
  </si>
  <si>
    <t>Loss of Separation/Midair Collision</t>
  </si>
  <si>
    <t>Abnormal Runway Contact</t>
  </si>
  <si>
    <t>Controlled Flight Into Terrain</t>
  </si>
  <si>
    <t>Ground Handling</t>
  </si>
  <si>
    <t>System Malfunction (Powerplant)</t>
  </si>
  <si>
    <t>Other</t>
  </si>
  <si>
    <t>Phase of Flight for Scheduled Part 135 Accidents, 2016</t>
  </si>
  <si>
    <t>Phase of Flight</t>
  </si>
  <si>
    <t>En Route</t>
  </si>
  <si>
    <t>Landing</t>
  </si>
  <si>
    <t>Standing</t>
  </si>
  <si>
    <t>Non-Scheduled Part 135 Flight Hours, 2007-2016</t>
  </si>
  <si>
    <t>Helicopter</t>
  </si>
  <si>
    <t>Fixed Wing</t>
  </si>
  <si>
    <t>Non-Scheduled Part 135 Accidents (Fixed-Wing), 2007-2016</t>
  </si>
  <si>
    <t>Non-Scheduled Part 135 Accidents (Helicopters), 2007-2016</t>
  </si>
  <si>
    <t>Non-Scheduled Part 135 Accident Rates (Fixed-Wing), 2007-2016</t>
  </si>
  <si>
    <t>Non-Scheduled Part 135 Accident Rates (Helicopters), 2007-2016</t>
  </si>
  <si>
    <t>Defining Event for Non-Scheduled Part 135 Accidents (Fixed-Wing), 2016</t>
  </si>
  <si>
    <t>Loss of Control-Inflight</t>
  </si>
  <si>
    <t>Fire/Smoke (Non-Impact)</t>
  </si>
  <si>
    <t>Ground Collision</t>
  </si>
  <si>
    <t>Loss of Control-Ground</t>
  </si>
  <si>
    <t>System Malfunction (Non-Powerplant)</t>
  </si>
  <si>
    <t>Turbulence Encounter</t>
  </si>
  <si>
    <t>Unknown or Undetermined</t>
  </si>
  <si>
    <t>Phase of Flight for Non-Scheduled Part 135 Accidents (Fixed-Wing), 2016</t>
  </si>
  <si>
    <t>Takeoff</t>
  </si>
  <si>
    <t>Initial Climb</t>
  </si>
  <si>
    <t>Approach</t>
  </si>
  <si>
    <t>Maneuvering</t>
  </si>
  <si>
    <t>Taxi</t>
  </si>
  <si>
    <t>Defining Event for Non-Scheduled Part 135 Accidents (Helicopters), 2016</t>
  </si>
  <si>
    <t>Phase of Flight for Non-Scheduled Part 135 Accidents (Helicopters), 2016</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</si>
  <si>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</si>
  <si>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</si>
  <si>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</si>
  <si>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</si>
  <si>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</si>
  <si>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</si>
  <si>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</si>
  <si>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</si>
  <si>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</si>
  <si>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</si>
  <si>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</si>
  <si>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</si>
  <si>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</si>
  <si>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</si>
  <si>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</si>
  <si>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</si>
  <si>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</si>
  <si>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</si>
  <si>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</si>
  <si>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</si>
  <si>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illegal act (such as suicide, sabotage, stolen aircraft, or terrorism). In this report, accidents involving illegal acts are included in accident counts but are excluded from accident rate computations.</t>
  </si>
  <si>
    <t>A link to the NTSB accident report.</t>
  </si>
  <si>
    <t>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</si>
</sst>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0" applyFont="1"/>
    <xf numFmtId="0" fontId="4" fillId="0" borderId="0" xfId="1"/>
    <xf numFmtId="0" fontId="0" fillId="0" borderId="0" xfId="0" applyAlignment="1">
      <alignment horizontal="right"/>
    </xf>
    <xf numFmtId="0" fontId="0" fillId="0" borderId="0" xfId="0" quotePrefix="1" applyAlignment="1">
      <alignment horizontal="right"/>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Accidents, 2007-2016</a:t>
            </a:r>
          </a:p>
        </c:rich>
      </c:tx>
      <c:overlay val="0"/>
    </c:title>
    <c:autoTitleDeleted val="0"/>
    <c:plotArea>
      <c:layout/>
      <c:barChart>
        <c:barDir val="col"/>
        <c:grouping val="clustered"/>
        <c:varyColors val="0"/>
        <c:ser>
          <c:idx val="0"/>
          <c:order val="0"/>
          <c:tx>
            <c:strRef>
              <c:f>Part135_Scheduled_Accidents!$B$2</c:f>
              <c:strCache>
                <c:ptCount val="1"/>
                <c:pt idx="0">
                  <c:v>Fatal</c:v>
                </c:pt>
              </c:strCache>
            </c:strRef>
          </c:tx>
          <c:invertIfNegative val="0"/>
          <c:cat>
            <c:numRef>
              <c:f>Part135_Scheduled_Accidents!$A$3:$A$12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Part135_Scheduled_Accidents!$B$3:$B$12</c:f>
              <c:numCache>
                <c:formatCode>General</c:formatCode>
                <c:ptCount val="10"/>
                <c:pt idx="0">
                  <c:v>0</c:v>
                </c:pt>
                <c:pt idx="1">
                  <c:v>0</c:v>
                </c:pt>
                <c:pt idx="2">
                  <c:v>0</c:v>
                </c:pt>
                <c:pt idx="3">
                  <c:v>0</c:v>
                </c:pt>
                <c:pt idx="4">
                  <c:v>0</c:v>
                </c:pt>
                <c:pt idx="5">
                  <c:v>0</c:v>
                </c:pt>
                <c:pt idx="6">
                  <c:v>2</c:v>
                </c:pt>
                <c:pt idx="7">
                  <c:v>0</c:v>
                </c:pt>
                <c:pt idx="8">
                  <c:v>1</c:v>
                </c:pt>
                <c:pt idx="9">
                  <c:v>2</c:v>
                </c:pt>
              </c:numCache>
            </c:numRef>
          </c:val>
          <c:extLst>
            <c:ext xmlns:c16="http://schemas.microsoft.com/office/drawing/2014/chart" uri="{C3380CC4-5D6E-409C-BE32-E72D297353CC}">
              <c16:uniqueId val="{00000003-0F75-4D56-82EC-E1186BAEB061}"/>
            </c:ext>
          </c:extLst>
        </c:ser>
        <c:ser>
          <c:idx val="1"/>
          <c:order val="1"/>
          <c:tx>
            <c:strRef>
              <c:f>Part135_Scheduled_Accidents!$C$2</c:f>
              <c:strCache>
                <c:ptCount val="1"/>
                <c:pt idx="0">
                  <c:v>Total</c:v>
                </c:pt>
              </c:strCache>
            </c:strRef>
          </c:tx>
          <c:invertIfNegative val="0"/>
          <c:cat>
            <c:numRef>
              <c:f>Part135_Scheduled_Accidents!$A$3:$A$12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Part135_Scheduled_Accidents!$C$3:$C$12</c:f>
              <c:numCache>
                <c:formatCode>General</c:formatCode>
                <c:ptCount val="10"/>
                <c:pt idx="0">
                  <c:v>3</c:v>
                </c:pt>
                <c:pt idx="1">
                  <c:v>7</c:v>
                </c:pt>
                <c:pt idx="2">
                  <c:v>2</c:v>
                </c:pt>
                <c:pt idx="3">
                  <c:v>6</c:v>
                </c:pt>
                <c:pt idx="4">
                  <c:v>4</c:v>
                </c:pt>
                <c:pt idx="5">
                  <c:v>3</c:v>
                </c:pt>
                <c:pt idx="6">
                  <c:v>6</c:v>
                </c:pt>
                <c:pt idx="7">
                  <c:v>3</c:v>
                </c:pt>
                <c:pt idx="8">
                  <c:v>4</c:v>
                </c:pt>
                <c:pt idx="9">
                  <c:v>8</c:v>
                </c:pt>
              </c:numCache>
            </c:numRef>
          </c:val>
          <c:extLst>
            <c:ext xmlns:c16="http://schemas.microsoft.com/office/drawing/2014/chart" uri="{C3380CC4-5D6E-409C-BE32-E72D297353CC}">
              <c16:uniqueId val="{00000004-0F75-4D56-82EC-E1186BAEB061}"/>
            </c:ext>
          </c:extLst>
        </c:ser>
        <c:dLbls>
          <c:showLegendKey val="0"/>
          <c:showVal val="0"/>
          <c:showCatName val="0"/>
          <c:showSerName val="0"/>
          <c:showPercent val="0"/>
          <c:showBubbleSize val="0"/>
        </c:dLbls>
        <c:gapWidth val="150"/>
        <c:axId val="176619472"/>
        <c:axId val="176611928"/>
      </c:barChart>
      <c:catAx>
        <c:axId val="176619472"/>
        <c:scaling>
          <c:orientation val="minMax"/>
        </c:scaling>
        <c:delete val="0"/>
        <c:axPos val="b"/>
        <c:title>
          <c:tx>
            <c:strRef>
              <c:f>Part135_Scheduled_Accidents!$A$2</c:f>
              <c:strCache>
                <c:ptCount val="1"/>
                <c:pt idx="0">
                  <c:v>Calendar Year</c:v>
                </c:pt>
              </c:strCache>
            </c:strRef>
          </c:tx>
          <c:overlay val="0"/>
        </c:title>
        <c:numFmt formatCode="General" sourceLinked="1"/>
        <c:majorTickMark val="out"/>
        <c:minorTickMark val="none"/>
        <c:tickLblPos val="nextTo"/>
        <c:crossAx val="176611928"/>
        <c:crosses val="autoZero"/>
        <c:auto val="1"/>
        <c:lblAlgn val="ctr"/>
        <c:lblOffset val="100"/>
        <c:noMultiLvlLbl val="0"/>
      </c:catAx>
      <c:valAx>
        <c:axId val="176611928"/>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176619472"/>
        <c:crosses val="autoZero"/>
        <c:crossBetween val="between"/>
      </c:valAx>
    </c:plotArea>
    <c:legend>
      <c:legendPos val="tr"/>
      <c:layout>
        <c:manualLayout>
          <c:xMode val="edge"/>
          <c:yMode val="edge"/>
          <c:x val="0.75607598425196854"/>
          <c:y val="0.11372"/>
          <c:w val="0.22892401574803153"/>
          <c:h val="0.10866330708661417"/>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 Rates (Fixed-Wing), 2007-2016</a:t>
            </a:r>
          </a:p>
        </c:rich>
      </c:tx>
      <c:overlay val="0"/>
    </c:title>
    <c:autoTitleDeleted val="0"/>
    <c:plotArea>
      <c:layout/>
      <c:lineChart>
        <c:grouping val="standard"/>
        <c:varyColors val="0"/>
        <c:ser>
          <c:idx val="1"/>
          <c:order val="0"/>
          <c:tx>
            <c:strRef>
              <c:f>Part135_NonSched_FixedWing_AccR!$C$2</c:f>
              <c:strCache>
                <c:ptCount val="1"/>
                <c:pt idx="0">
                  <c:v>Total</c:v>
                </c:pt>
              </c:strCache>
            </c:strRef>
          </c:tx>
          <c:spPr>
            <a:ln>
              <a:prstDash val="sysDash"/>
            </a:ln>
          </c:spPr>
          <c:cat>
            <c:strRef>
              <c:f>Part135_NonSched_FixedWing_AccR!$A$3:$A$12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Part135_NonSched_FixedWing_AccR!$C$3:$C$12</c:f>
              <c:numCache>
                <c:formatCode>General</c:formatCode>
                <c:ptCount val="10"/>
                <c:pt idx="0">
                  <c:v>1.3223055312379424</c:v>
                </c:pt>
                <c:pt idx="1">
                  <c:v>2.4291584028890791</c:v>
                </c:pt>
                <c:pt idx="2">
                  <c:v>1.8462377204828673</c:v>
                </c:pt>
                <c:pt idx="3">
                  <c:v>1.3134089200166803</c:v>
                </c:pt>
                <c:pt idx="5">
                  <c:v>1.39936198744145</c:v>
                </c:pt>
                <c:pt idx="6">
                  <c:v>1.4164500309627124</c:v>
                </c:pt>
                <c:pt idx="7">
                  <c:v>0.97082233910743398</c:v>
                </c:pt>
                <c:pt idx="8">
                  <c:v>1.0446927934583845</c:v>
                </c:pt>
                <c:pt idx="9">
                  <c:v>0.82958017436116105</c:v>
                </c:pt>
              </c:numCache>
            </c:numRef>
          </c:val>
          <c:smooth val="0"/>
          <c:extLst>
            <c:ext xmlns:c16="http://schemas.microsoft.com/office/drawing/2014/chart" uri="{C3380CC4-5D6E-409C-BE32-E72D297353CC}">
              <c16:uniqueId val="{00000004-525B-4804-8087-2208C3ED2007}"/>
            </c:ext>
          </c:extLst>
        </c:ser>
        <c:ser>
          <c:idx val="0"/>
          <c:order val="1"/>
          <c:tx>
            <c:strRef>
              <c:f>Part135_NonSched_FixedWing_AccR!$B$2</c:f>
              <c:strCache>
                <c:ptCount val="1"/>
                <c:pt idx="0">
                  <c:v>Fatal</c:v>
                </c:pt>
              </c:strCache>
            </c:strRef>
          </c:tx>
          <c:marker>
            <c:symbol val="diamond"/>
            <c:size val="6"/>
          </c:marker>
          <c:cat>
            <c:strRef>
              <c:f>Part135_NonSched_FixedWing_AccR!$A$3:$A$12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Part135_NonSched_FixedWing_AccR!$B$3:$B$12</c:f>
              <c:numCache>
                <c:formatCode>General</c:formatCode>
                <c:ptCount val="10"/>
                <c:pt idx="0">
                  <c:v>0.27124216025393694</c:v>
                </c:pt>
                <c:pt idx="1">
                  <c:v>0.70850453417598136</c:v>
                </c:pt>
                <c:pt idx="2">
                  <c:v>0</c:v>
                </c:pt>
                <c:pt idx="3">
                  <c:v>0.27362685833680839</c:v>
                </c:pt>
                <c:pt idx="5">
                  <c:v>0.19301544654364827</c:v>
                </c:pt>
                <c:pt idx="6">
                  <c:v>0.3541125077406781</c:v>
                </c:pt>
                <c:pt idx="7">
                  <c:v>0.20225465398071543</c:v>
                </c:pt>
                <c:pt idx="8">
                  <c:v>0.12536313521500614</c:v>
                </c:pt>
                <c:pt idx="9">
                  <c:v>0.2488740523083483</c:v>
                </c:pt>
              </c:numCache>
            </c:numRef>
          </c:val>
          <c:smooth val="0"/>
          <c:extLst>
            <c:ext xmlns:c16="http://schemas.microsoft.com/office/drawing/2014/chart" uri="{C3380CC4-5D6E-409C-BE32-E72D297353CC}">
              <c16:uniqueId val="{00000003-525B-4804-8087-2208C3ED2007}"/>
            </c:ext>
          </c:extLst>
        </c:ser>
        <c:dLbls>
          <c:showLegendKey val="0"/>
          <c:showVal val="0"/>
          <c:showCatName val="0"/>
          <c:showSerName val="0"/>
          <c:showPercent val="0"/>
          <c:showBubbleSize val="0"/>
        </c:dLbls>
        <c:marker val="1"/>
        <c:smooth val="0"/>
        <c:axId val="436726048"/>
        <c:axId val="428834928"/>
      </c:lineChart>
      <c:catAx>
        <c:axId val="436726048"/>
        <c:scaling>
          <c:orientation val="minMax"/>
        </c:scaling>
        <c:delete val="0"/>
        <c:axPos val="b"/>
        <c:title>
          <c:tx>
            <c:strRef>
              <c:f>Part135_NonSched_FixedWing_AccR!$A$2</c:f>
              <c:strCache>
                <c:ptCount val="1"/>
                <c:pt idx="0">
                  <c:v>Calendar Year</c:v>
                </c:pt>
              </c:strCache>
            </c:strRef>
          </c:tx>
          <c:overlay val="0"/>
        </c:title>
        <c:numFmt formatCode="General" sourceLinked="1"/>
        <c:majorTickMark val="out"/>
        <c:minorTickMark val="none"/>
        <c:tickLblPos val="nextTo"/>
        <c:crossAx val="428834928"/>
        <c:crosses val="autoZero"/>
        <c:auto val="1"/>
        <c:lblAlgn val="ctr"/>
        <c:lblOffset val="100"/>
        <c:noMultiLvlLbl val="0"/>
      </c:catAx>
      <c:valAx>
        <c:axId val="428834928"/>
        <c:scaling>
          <c:orientation val="minMax"/>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436726048"/>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 Rates (Helicopters), 2007-2016</a:t>
            </a:r>
          </a:p>
        </c:rich>
      </c:tx>
      <c:overlay val="0"/>
    </c:title>
    <c:autoTitleDeleted val="0"/>
    <c:plotArea>
      <c:layout/>
      <c:lineChart>
        <c:grouping val="standard"/>
        <c:varyColors val="0"/>
        <c:ser>
          <c:idx val="1"/>
          <c:order val="0"/>
          <c:tx>
            <c:strRef>
              <c:f>Part135_NonSched_Heli_AccRate!$C$2</c:f>
              <c:strCache>
                <c:ptCount val="1"/>
                <c:pt idx="0">
                  <c:v>Total</c:v>
                </c:pt>
              </c:strCache>
            </c:strRef>
          </c:tx>
          <c:spPr>
            <a:ln>
              <a:prstDash val="sysDash"/>
            </a:ln>
          </c:spPr>
          <c:cat>
            <c:strRef>
              <c:f>Part135_NonSched_Heli_AccRate!$A$3:$A$12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Part135_NonSched_Heli_AccRate!$C$3:$C$12</c:f>
              <c:numCache>
                <c:formatCode>General</c:formatCode>
                <c:ptCount val="10"/>
                <c:pt idx="0">
                  <c:v>2.1119445825741532</c:v>
                </c:pt>
                <c:pt idx="1">
                  <c:v>0.82799826451563763</c:v>
                </c:pt>
                <c:pt idx="2">
                  <c:v>1.2484418485390349</c:v>
                </c:pt>
                <c:pt idx="3">
                  <c:v>0.47753667481662593</c:v>
                </c:pt>
                <c:pt idx="5">
                  <c:v>0.62908424206882041</c:v>
                </c:pt>
                <c:pt idx="6">
                  <c:v>1.1911775890015823</c:v>
                </c:pt>
                <c:pt idx="7">
                  <c:v>1.0536510325341097</c:v>
                </c:pt>
                <c:pt idx="8">
                  <c:v>1.2062497522879974</c:v>
                </c:pt>
                <c:pt idx="9">
                  <c:v>0.93309869011605884</c:v>
                </c:pt>
              </c:numCache>
            </c:numRef>
          </c:val>
          <c:smooth val="0"/>
          <c:extLst>
            <c:ext xmlns:c16="http://schemas.microsoft.com/office/drawing/2014/chart" uri="{C3380CC4-5D6E-409C-BE32-E72D297353CC}">
              <c16:uniqueId val="{00000004-2609-4A0C-87A0-8C7729590EE8}"/>
            </c:ext>
          </c:extLst>
        </c:ser>
        <c:ser>
          <c:idx val="0"/>
          <c:order val="1"/>
          <c:tx>
            <c:strRef>
              <c:f>Part135_NonSched_Heli_AccRate!$B$2</c:f>
              <c:strCache>
                <c:ptCount val="1"/>
                <c:pt idx="0">
                  <c:v>Fatal</c:v>
                </c:pt>
              </c:strCache>
            </c:strRef>
          </c:tx>
          <c:marker>
            <c:symbol val="diamond"/>
            <c:size val="6"/>
          </c:marker>
          <c:cat>
            <c:strRef>
              <c:f>Part135_NonSched_Heli_AccRate!$A$3:$A$12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Part135_NonSched_Heli_AccRate!$B$3:$B$12</c:f>
              <c:numCache>
                <c:formatCode>General</c:formatCode>
                <c:ptCount val="10"/>
                <c:pt idx="0">
                  <c:v>0.57598488615658727</c:v>
                </c:pt>
                <c:pt idx="1">
                  <c:v>0.49679895870938257</c:v>
                </c:pt>
                <c:pt idx="2">
                  <c:v>0.19206797669831308</c:v>
                </c:pt>
                <c:pt idx="3">
                  <c:v>7.9589445802770983E-2</c:v>
                </c:pt>
                <c:pt idx="5">
                  <c:v>0.27959299647503127</c:v>
                </c:pt>
                <c:pt idx="6">
                  <c:v>0.18325809061562806</c:v>
                </c:pt>
                <c:pt idx="7">
                  <c:v>0.26341275813352744</c:v>
                </c:pt>
                <c:pt idx="8">
                  <c:v>0.34464278636799922</c:v>
                </c:pt>
                <c:pt idx="9">
                  <c:v>9.3309869011605887E-2</c:v>
                </c:pt>
              </c:numCache>
            </c:numRef>
          </c:val>
          <c:smooth val="0"/>
          <c:extLst>
            <c:ext xmlns:c16="http://schemas.microsoft.com/office/drawing/2014/chart" uri="{C3380CC4-5D6E-409C-BE32-E72D297353CC}">
              <c16:uniqueId val="{00000003-2609-4A0C-87A0-8C7729590EE8}"/>
            </c:ext>
          </c:extLst>
        </c:ser>
        <c:dLbls>
          <c:showLegendKey val="0"/>
          <c:showVal val="0"/>
          <c:showCatName val="0"/>
          <c:showSerName val="0"/>
          <c:showPercent val="0"/>
          <c:showBubbleSize val="0"/>
        </c:dLbls>
        <c:marker val="1"/>
        <c:smooth val="0"/>
        <c:axId val="437290624"/>
        <c:axId val="437296856"/>
      </c:lineChart>
      <c:catAx>
        <c:axId val="437290624"/>
        <c:scaling>
          <c:orientation val="minMax"/>
        </c:scaling>
        <c:delete val="0"/>
        <c:axPos val="b"/>
        <c:title>
          <c:tx>
            <c:strRef>
              <c:f>Part135_NonSched_Heli_AccRate!$A$2</c:f>
              <c:strCache>
                <c:ptCount val="1"/>
                <c:pt idx="0">
                  <c:v>Calendar Year</c:v>
                </c:pt>
              </c:strCache>
            </c:strRef>
          </c:tx>
          <c:overlay val="0"/>
        </c:title>
        <c:numFmt formatCode="General" sourceLinked="1"/>
        <c:majorTickMark val="out"/>
        <c:minorTickMark val="none"/>
        <c:tickLblPos val="nextTo"/>
        <c:crossAx val="437296856"/>
        <c:crosses val="autoZero"/>
        <c:auto val="1"/>
        <c:lblAlgn val="ctr"/>
        <c:lblOffset val="100"/>
        <c:noMultiLvlLbl val="0"/>
      </c:catAx>
      <c:valAx>
        <c:axId val="437296856"/>
        <c:scaling>
          <c:orientation val="minMax"/>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437290624"/>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Non-Scheduled Part 135 Accidents (Fixed-Wing), 2016</a:t>
            </a:r>
          </a:p>
        </c:rich>
      </c:tx>
      <c:overlay val="0"/>
    </c:title>
    <c:autoTitleDeleted val="0"/>
    <c:plotArea>
      <c:layout/>
      <c:barChart>
        <c:barDir val="bar"/>
        <c:grouping val="stacked"/>
        <c:varyColors val="0"/>
        <c:ser>
          <c:idx val="0"/>
          <c:order val="0"/>
          <c:tx>
            <c:strRef>
              <c:f>Part135_NonSched_FixedWing_Defi!$B$2</c:f>
              <c:strCache>
                <c:ptCount val="1"/>
                <c:pt idx="0">
                  <c:v>Fatal</c:v>
                </c:pt>
              </c:strCache>
            </c:strRef>
          </c:tx>
          <c:invertIfNegative val="0"/>
          <c:cat>
            <c:strRef>
              <c:f>Part135_NonSched_FixedWing_Defi!$A$3:$A$13</c:f>
              <c:strCache>
                <c:ptCount val="11"/>
                <c:pt idx="0">
                  <c:v>Abnormal Runway Contact</c:v>
                </c:pt>
                <c:pt idx="1">
                  <c:v>Loss of Control-Inflight</c:v>
                </c:pt>
                <c:pt idx="2">
                  <c:v>Controlled Flight Into Terrain</c:v>
                </c:pt>
                <c:pt idx="3">
                  <c:v>Fire/Smoke (Non-Impact)</c:v>
                </c:pt>
                <c:pt idx="4">
                  <c:v>System Malfunction (Powerplant)</c:v>
                </c:pt>
                <c:pt idx="5">
                  <c:v>Ground Collision</c:v>
                </c:pt>
                <c:pt idx="6">
                  <c:v>Loss of Control-Ground</c:v>
                </c:pt>
                <c:pt idx="7">
                  <c:v>System Malfunction (Non-Powerplant)</c:v>
                </c:pt>
                <c:pt idx="8">
                  <c:v>Turbulence Encounter</c:v>
                </c:pt>
                <c:pt idx="9">
                  <c:v>Other</c:v>
                </c:pt>
                <c:pt idx="10">
                  <c:v>Unknown or Undetermined</c:v>
                </c:pt>
              </c:strCache>
            </c:strRef>
          </c:cat>
          <c:val>
            <c:numRef>
              <c:f>Part135_NonSched_FixedWing_Defi!$B$3:$B$13</c:f>
              <c:numCache>
                <c:formatCode>General</c:formatCode>
                <c:ptCount val="11"/>
                <c:pt idx="0">
                  <c:v>0</c:v>
                </c:pt>
                <c:pt idx="1">
                  <c:v>3</c:v>
                </c:pt>
                <c:pt idx="2">
                  <c:v>1</c:v>
                </c:pt>
                <c:pt idx="3">
                  <c:v>1</c:v>
                </c:pt>
                <c:pt idx="4">
                  <c:v>1</c:v>
                </c:pt>
                <c:pt idx="5">
                  <c:v>0</c:v>
                </c:pt>
                <c:pt idx="6">
                  <c:v>0</c:v>
                </c:pt>
                <c:pt idx="7">
                  <c:v>0</c:v>
                </c:pt>
                <c:pt idx="8">
                  <c:v>0</c:v>
                </c:pt>
                <c:pt idx="9">
                  <c:v>0</c:v>
                </c:pt>
                <c:pt idx="10">
                  <c:v>0</c:v>
                </c:pt>
              </c:numCache>
            </c:numRef>
          </c:val>
          <c:extLst>
            <c:ext xmlns:c16="http://schemas.microsoft.com/office/drawing/2014/chart" uri="{C3380CC4-5D6E-409C-BE32-E72D297353CC}">
              <c16:uniqueId val="{00000002-C4A0-42D4-8414-C172BB3379CF}"/>
            </c:ext>
          </c:extLst>
        </c:ser>
        <c:ser>
          <c:idx val="1"/>
          <c:order val="1"/>
          <c:tx>
            <c:strRef>
              <c:f>Part135_NonSched_FixedWing_Defi!$C$2</c:f>
              <c:strCache>
                <c:ptCount val="1"/>
                <c:pt idx="0">
                  <c:v>Non-Fatal</c:v>
                </c:pt>
              </c:strCache>
            </c:strRef>
          </c:tx>
          <c:invertIfNegative val="0"/>
          <c:cat>
            <c:strRef>
              <c:f>Part135_NonSched_FixedWing_Defi!$A$3:$A$13</c:f>
              <c:strCache>
                <c:ptCount val="11"/>
                <c:pt idx="0">
                  <c:v>Abnormal Runway Contact</c:v>
                </c:pt>
                <c:pt idx="1">
                  <c:v>Loss of Control-Inflight</c:v>
                </c:pt>
                <c:pt idx="2">
                  <c:v>Controlled Flight Into Terrain</c:v>
                </c:pt>
                <c:pt idx="3">
                  <c:v>Fire/Smoke (Non-Impact)</c:v>
                </c:pt>
                <c:pt idx="4">
                  <c:v>System Malfunction (Powerplant)</c:v>
                </c:pt>
                <c:pt idx="5">
                  <c:v>Ground Collision</c:v>
                </c:pt>
                <c:pt idx="6">
                  <c:v>Loss of Control-Ground</c:v>
                </c:pt>
                <c:pt idx="7">
                  <c:v>System Malfunction (Non-Powerplant)</c:v>
                </c:pt>
                <c:pt idx="8">
                  <c:v>Turbulence Encounter</c:v>
                </c:pt>
                <c:pt idx="9">
                  <c:v>Other</c:v>
                </c:pt>
                <c:pt idx="10">
                  <c:v>Unknown or Undetermined</c:v>
                </c:pt>
              </c:strCache>
            </c:strRef>
          </c:cat>
          <c:val>
            <c:numRef>
              <c:f>Part135_NonSched_FixedWing_Defi!$C$3:$C$13</c:f>
              <c:numCache>
                <c:formatCode>General</c:formatCode>
                <c:ptCount val="11"/>
                <c:pt idx="0">
                  <c:v>5</c:v>
                </c:pt>
                <c:pt idx="1">
                  <c:v>1</c:v>
                </c:pt>
                <c:pt idx="2">
                  <c:v>1</c:v>
                </c:pt>
                <c:pt idx="3">
                  <c:v>0</c:v>
                </c:pt>
                <c:pt idx="4">
                  <c:v>0</c:v>
                </c:pt>
                <c:pt idx="5">
                  <c:v>1</c:v>
                </c:pt>
                <c:pt idx="6">
                  <c:v>1</c:v>
                </c:pt>
                <c:pt idx="7">
                  <c:v>1</c:v>
                </c:pt>
                <c:pt idx="8">
                  <c:v>1</c:v>
                </c:pt>
                <c:pt idx="9">
                  <c:v>2</c:v>
                </c:pt>
                <c:pt idx="10">
                  <c:v>1</c:v>
                </c:pt>
              </c:numCache>
            </c:numRef>
          </c:val>
          <c:extLst>
            <c:ext xmlns:c16="http://schemas.microsoft.com/office/drawing/2014/chart" uri="{C3380CC4-5D6E-409C-BE32-E72D297353CC}">
              <c16:uniqueId val="{00000003-C4A0-42D4-8414-C172BB3379CF}"/>
            </c:ext>
          </c:extLst>
        </c:ser>
        <c:dLbls>
          <c:showLegendKey val="0"/>
          <c:showVal val="0"/>
          <c:showCatName val="0"/>
          <c:showSerName val="0"/>
          <c:showPercent val="0"/>
          <c:showBubbleSize val="0"/>
        </c:dLbls>
        <c:gapWidth val="150"/>
        <c:overlap val="100"/>
        <c:axId val="437289640"/>
        <c:axId val="437289968"/>
      </c:barChart>
      <c:catAx>
        <c:axId val="437289640"/>
        <c:scaling>
          <c:orientation val="maxMin"/>
        </c:scaling>
        <c:delete val="0"/>
        <c:axPos val="l"/>
        <c:title>
          <c:tx>
            <c:strRef>
              <c:f>Part135_NonSched_FixedWing_Defi!$A$2</c:f>
              <c:strCache>
                <c:ptCount val="1"/>
                <c:pt idx="0">
                  <c:v>Defining Event</c:v>
                </c:pt>
              </c:strCache>
            </c:strRef>
          </c:tx>
          <c:overlay val="0"/>
        </c:title>
        <c:numFmt formatCode="General" sourceLinked="1"/>
        <c:majorTickMark val="out"/>
        <c:minorTickMark val="none"/>
        <c:tickLblPos val="nextTo"/>
        <c:crossAx val="437289968"/>
        <c:crosses val="autoZero"/>
        <c:auto val="1"/>
        <c:lblAlgn val="ctr"/>
        <c:lblOffset val="100"/>
        <c:noMultiLvlLbl val="0"/>
      </c:catAx>
      <c:valAx>
        <c:axId val="437289968"/>
        <c:scaling>
          <c:orientation val="minMax"/>
          <c:max val="5"/>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37289640"/>
        <c:crosses val="max"/>
        <c:crossBetween val="between"/>
      </c:valAx>
    </c:plotArea>
    <c:legend>
      <c:legendPos val="tr"/>
      <c:layout>
        <c:manualLayout>
          <c:xMode val="edge"/>
          <c:yMode val="edge"/>
          <c:x val="0.71537578740157481"/>
          <c:y val="0.75184290030211487"/>
          <c:w val="0.24962421259842524"/>
          <c:h val="0.10926231653067536"/>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Non-Scheduled Part 135 Accidents (Fixed-Wing), 2016</a:t>
            </a:r>
          </a:p>
        </c:rich>
      </c:tx>
      <c:overlay val="0"/>
    </c:title>
    <c:autoTitleDeleted val="0"/>
    <c:plotArea>
      <c:layout/>
      <c:barChart>
        <c:barDir val="bar"/>
        <c:grouping val="stacked"/>
        <c:varyColors val="0"/>
        <c:ser>
          <c:idx val="0"/>
          <c:order val="0"/>
          <c:tx>
            <c:strRef>
              <c:f>Part135_NonSched_FixedWing_Phas!$B$2</c:f>
              <c:strCache>
                <c:ptCount val="1"/>
                <c:pt idx="0">
                  <c:v>Fatal</c:v>
                </c:pt>
              </c:strCache>
            </c:strRef>
          </c:tx>
          <c:invertIfNegative val="0"/>
          <c:cat>
            <c:strRef>
              <c:f>Part135_NonSched_FixedWing_Phas!$A$3:$A$10</c:f>
              <c:strCache>
                <c:ptCount val="8"/>
                <c:pt idx="0">
                  <c:v>En Route</c:v>
                </c:pt>
                <c:pt idx="1">
                  <c:v>Takeoff</c:v>
                </c:pt>
                <c:pt idx="2">
                  <c:v>Initial Climb</c:v>
                </c:pt>
                <c:pt idx="3">
                  <c:v>Approach</c:v>
                </c:pt>
                <c:pt idx="4">
                  <c:v>Landing</c:v>
                </c:pt>
                <c:pt idx="5">
                  <c:v>Maneuvering</c:v>
                </c:pt>
                <c:pt idx="6">
                  <c:v>Standing</c:v>
                </c:pt>
                <c:pt idx="7">
                  <c:v>Taxi</c:v>
                </c:pt>
              </c:strCache>
            </c:strRef>
          </c:cat>
          <c:val>
            <c:numRef>
              <c:f>Part135_NonSched_FixedWing_Phas!$B$3:$B$10</c:f>
              <c:numCache>
                <c:formatCode>General</c:formatCode>
                <c:ptCount val="8"/>
                <c:pt idx="0">
                  <c:v>2</c:v>
                </c:pt>
                <c:pt idx="1">
                  <c:v>0</c:v>
                </c:pt>
                <c:pt idx="2">
                  <c:v>2</c:v>
                </c:pt>
                <c:pt idx="3">
                  <c:v>1</c:v>
                </c:pt>
                <c:pt idx="4">
                  <c:v>0</c:v>
                </c:pt>
                <c:pt idx="5">
                  <c:v>1</c:v>
                </c:pt>
                <c:pt idx="6">
                  <c:v>0</c:v>
                </c:pt>
                <c:pt idx="7">
                  <c:v>0</c:v>
                </c:pt>
              </c:numCache>
            </c:numRef>
          </c:val>
          <c:extLst>
            <c:ext xmlns:c16="http://schemas.microsoft.com/office/drawing/2014/chart" uri="{C3380CC4-5D6E-409C-BE32-E72D297353CC}">
              <c16:uniqueId val="{00000002-6CFB-4A58-9494-49226DFC68DA}"/>
            </c:ext>
          </c:extLst>
        </c:ser>
        <c:ser>
          <c:idx val="1"/>
          <c:order val="1"/>
          <c:tx>
            <c:strRef>
              <c:f>Part135_NonSched_FixedWing_Phas!$C$2</c:f>
              <c:strCache>
                <c:ptCount val="1"/>
                <c:pt idx="0">
                  <c:v>Non-Fatal</c:v>
                </c:pt>
              </c:strCache>
            </c:strRef>
          </c:tx>
          <c:invertIfNegative val="0"/>
          <c:cat>
            <c:strRef>
              <c:f>Part135_NonSched_FixedWing_Phas!$A$3:$A$10</c:f>
              <c:strCache>
                <c:ptCount val="8"/>
                <c:pt idx="0">
                  <c:v>En Route</c:v>
                </c:pt>
                <c:pt idx="1">
                  <c:v>Takeoff</c:v>
                </c:pt>
                <c:pt idx="2">
                  <c:v>Initial Climb</c:v>
                </c:pt>
                <c:pt idx="3">
                  <c:v>Approach</c:v>
                </c:pt>
                <c:pt idx="4">
                  <c:v>Landing</c:v>
                </c:pt>
                <c:pt idx="5">
                  <c:v>Maneuvering</c:v>
                </c:pt>
                <c:pt idx="6">
                  <c:v>Standing</c:v>
                </c:pt>
                <c:pt idx="7">
                  <c:v>Taxi</c:v>
                </c:pt>
              </c:strCache>
            </c:strRef>
          </c:cat>
          <c:val>
            <c:numRef>
              <c:f>Part135_NonSched_FixedWing_Phas!$C$3:$C$10</c:f>
              <c:numCache>
                <c:formatCode>General</c:formatCode>
                <c:ptCount val="8"/>
                <c:pt idx="0">
                  <c:v>2</c:v>
                </c:pt>
                <c:pt idx="1">
                  <c:v>4</c:v>
                </c:pt>
                <c:pt idx="2">
                  <c:v>1</c:v>
                </c:pt>
                <c:pt idx="3">
                  <c:v>2</c:v>
                </c:pt>
                <c:pt idx="4">
                  <c:v>3</c:v>
                </c:pt>
                <c:pt idx="5">
                  <c:v>0</c:v>
                </c:pt>
                <c:pt idx="6">
                  <c:v>1</c:v>
                </c:pt>
                <c:pt idx="7">
                  <c:v>1</c:v>
                </c:pt>
              </c:numCache>
            </c:numRef>
          </c:val>
          <c:extLst>
            <c:ext xmlns:c16="http://schemas.microsoft.com/office/drawing/2014/chart" uri="{C3380CC4-5D6E-409C-BE32-E72D297353CC}">
              <c16:uniqueId val="{00000003-6CFB-4A58-9494-49226DFC68DA}"/>
            </c:ext>
          </c:extLst>
        </c:ser>
        <c:dLbls>
          <c:showLegendKey val="0"/>
          <c:showVal val="0"/>
          <c:showCatName val="0"/>
          <c:showSerName val="0"/>
          <c:showPercent val="0"/>
          <c:showBubbleSize val="0"/>
        </c:dLbls>
        <c:gapWidth val="150"/>
        <c:overlap val="100"/>
        <c:axId val="437299480"/>
        <c:axId val="437300136"/>
      </c:barChart>
      <c:catAx>
        <c:axId val="437299480"/>
        <c:scaling>
          <c:orientation val="maxMin"/>
        </c:scaling>
        <c:delete val="0"/>
        <c:axPos val="l"/>
        <c:title>
          <c:tx>
            <c:strRef>
              <c:f>Part135_NonSched_FixedWing_Phas!$A$2</c:f>
              <c:strCache>
                <c:ptCount val="1"/>
                <c:pt idx="0">
                  <c:v>Phase of Flight</c:v>
                </c:pt>
              </c:strCache>
            </c:strRef>
          </c:tx>
          <c:overlay val="0"/>
        </c:title>
        <c:numFmt formatCode="General" sourceLinked="1"/>
        <c:majorTickMark val="out"/>
        <c:minorTickMark val="none"/>
        <c:tickLblPos val="nextTo"/>
        <c:crossAx val="437300136"/>
        <c:crosses val="autoZero"/>
        <c:auto val="1"/>
        <c:lblAlgn val="ctr"/>
        <c:lblOffset val="100"/>
        <c:noMultiLvlLbl val="0"/>
      </c:catAx>
      <c:valAx>
        <c:axId val="437300136"/>
        <c:scaling>
          <c:orientation val="minMax"/>
          <c:max val="4"/>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37299480"/>
        <c:crosses val="max"/>
        <c:crossBetween val="between"/>
        <c:majorUnit val="1"/>
      </c:valAx>
    </c:plotArea>
    <c:legend>
      <c:legendPos val="tr"/>
      <c:layout>
        <c:manualLayout>
          <c:xMode val="edge"/>
          <c:yMode val="edge"/>
          <c:x val="0.72787578740157488"/>
          <c:y val="0.70338197424892701"/>
          <c:w val="0.22712421259842519"/>
          <c:h val="0.12417451252069886"/>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Non-Scheduled Part 135 Accidents (Helicopters), 2016</a:t>
            </a:r>
          </a:p>
        </c:rich>
      </c:tx>
      <c:overlay val="0"/>
    </c:title>
    <c:autoTitleDeleted val="0"/>
    <c:plotArea>
      <c:layout/>
      <c:barChart>
        <c:barDir val="bar"/>
        <c:grouping val="stacked"/>
        <c:varyColors val="0"/>
        <c:ser>
          <c:idx val="0"/>
          <c:order val="0"/>
          <c:tx>
            <c:strRef>
              <c:f>Part135_NonSched_Heli_DefiningE!$B$2</c:f>
              <c:strCache>
                <c:ptCount val="1"/>
                <c:pt idx="0">
                  <c:v>Fatal</c:v>
                </c:pt>
              </c:strCache>
            </c:strRef>
          </c:tx>
          <c:invertIfNegative val="0"/>
          <c:cat>
            <c:strRef>
              <c:f>Part135_NonSched_Heli_DefiningE!$A$3:$A$8</c:f>
              <c:strCache>
                <c:ptCount val="6"/>
                <c:pt idx="0">
                  <c:v>Loss of Control-Inflight</c:v>
                </c:pt>
                <c:pt idx="1">
                  <c:v>Unintended Flight in IMC</c:v>
                </c:pt>
                <c:pt idx="2">
                  <c:v>System Malfunction (Non-Powerplant)</c:v>
                </c:pt>
                <c:pt idx="3">
                  <c:v>System Malfunction (Powerplant)</c:v>
                </c:pt>
                <c:pt idx="4">
                  <c:v>Other</c:v>
                </c:pt>
                <c:pt idx="5">
                  <c:v>Unknown or Undetermined</c:v>
                </c:pt>
              </c:strCache>
            </c:strRef>
          </c:cat>
          <c:val>
            <c:numRef>
              <c:f>Part135_NonSched_Heli_DefiningE!$B$3:$B$8</c:f>
              <c:numCache>
                <c:formatCode>General</c:formatCode>
                <c:ptCount val="6"/>
                <c:pt idx="0">
                  <c:v>0</c:v>
                </c:pt>
                <c:pt idx="1">
                  <c:v>1</c:v>
                </c:pt>
                <c:pt idx="2">
                  <c:v>0</c:v>
                </c:pt>
                <c:pt idx="3">
                  <c:v>0</c:v>
                </c:pt>
                <c:pt idx="4">
                  <c:v>0</c:v>
                </c:pt>
                <c:pt idx="5">
                  <c:v>0</c:v>
                </c:pt>
              </c:numCache>
            </c:numRef>
          </c:val>
          <c:extLst>
            <c:ext xmlns:c16="http://schemas.microsoft.com/office/drawing/2014/chart" uri="{C3380CC4-5D6E-409C-BE32-E72D297353CC}">
              <c16:uniqueId val="{00000002-4A2B-40C0-8214-D528662D828C}"/>
            </c:ext>
          </c:extLst>
        </c:ser>
        <c:ser>
          <c:idx val="1"/>
          <c:order val="1"/>
          <c:tx>
            <c:strRef>
              <c:f>Part135_NonSched_Heli_DefiningE!$C$2</c:f>
              <c:strCache>
                <c:ptCount val="1"/>
                <c:pt idx="0">
                  <c:v>Non-Fatal</c:v>
                </c:pt>
              </c:strCache>
            </c:strRef>
          </c:tx>
          <c:invertIfNegative val="0"/>
          <c:cat>
            <c:strRef>
              <c:f>Part135_NonSched_Heli_DefiningE!$A$3:$A$8</c:f>
              <c:strCache>
                <c:ptCount val="6"/>
                <c:pt idx="0">
                  <c:v>Loss of Control-Inflight</c:v>
                </c:pt>
                <c:pt idx="1">
                  <c:v>Unintended Flight in IMC</c:v>
                </c:pt>
                <c:pt idx="2">
                  <c:v>System Malfunction (Non-Powerplant)</c:v>
                </c:pt>
                <c:pt idx="3">
                  <c:v>System Malfunction (Powerplant)</c:v>
                </c:pt>
                <c:pt idx="4">
                  <c:v>Other</c:v>
                </c:pt>
                <c:pt idx="5">
                  <c:v>Unknown or Undetermined</c:v>
                </c:pt>
              </c:strCache>
            </c:strRef>
          </c:cat>
          <c:val>
            <c:numRef>
              <c:f>Part135_NonSched_Heli_DefiningE!$C$3:$C$8</c:f>
              <c:numCache>
                <c:formatCode>General</c:formatCode>
                <c:ptCount val="6"/>
                <c:pt idx="0">
                  <c:v>4</c:v>
                </c:pt>
                <c:pt idx="1">
                  <c:v>0</c:v>
                </c:pt>
                <c:pt idx="2">
                  <c:v>1</c:v>
                </c:pt>
                <c:pt idx="3">
                  <c:v>1</c:v>
                </c:pt>
                <c:pt idx="4">
                  <c:v>2</c:v>
                </c:pt>
                <c:pt idx="5">
                  <c:v>1</c:v>
                </c:pt>
              </c:numCache>
            </c:numRef>
          </c:val>
          <c:extLst>
            <c:ext xmlns:c16="http://schemas.microsoft.com/office/drawing/2014/chart" uri="{C3380CC4-5D6E-409C-BE32-E72D297353CC}">
              <c16:uniqueId val="{00000003-4A2B-40C0-8214-D528662D828C}"/>
            </c:ext>
          </c:extLst>
        </c:ser>
        <c:dLbls>
          <c:showLegendKey val="0"/>
          <c:showVal val="0"/>
          <c:showCatName val="0"/>
          <c:showSerName val="0"/>
          <c:showPercent val="0"/>
          <c:showBubbleSize val="0"/>
        </c:dLbls>
        <c:gapWidth val="150"/>
        <c:overlap val="100"/>
        <c:axId val="438692336"/>
        <c:axId val="438687416"/>
      </c:barChart>
      <c:catAx>
        <c:axId val="438692336"/>
        <c:scaling>
          <c:orientation val="maxMin"/>
        </c:scaling>
        <c:delete val="0"/>
        <c:axPos val="l"/>
        <c:title>
          <c:tx>
            <c:strRef>
              <c:f>Part135_NonSched_Heli_DefiningE!$A$2</c:f>
              <c:strCache>
                <c:ptCount val="1"/>
                <c:pt idx="0">
                  <c:v>Defining Event</c:v>
                </c:pt>
              </c:strCache>
            </c:strRef>
          </c:tx>
          <c:overlay val="0"/>
        </c:title>
        <c:numFmt formatCode="General" sourceLinked="1"/>
        <c:majorTickMark val="out"/>
        <c:minorTickMark val="none"/>
        <c:tickLblPos val="nextTo"/>
        <c:crossAx val="438687416"/>
        <c:crosses val="autoZero"/>
        <c:auto val="1"/>
        <c:lblAlgn val="ctr"/>
        <c:lblOffset val="100"/>
        <c:noMultiLvlLbl val="0"/>
      </c:catAx>
      <c:valAx>
        <c:axId val="438687416"/>
        <c:scaling>
          <c:orientation val="minMax"/>
          <c:max val="4"/>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38692336"/>
        <c:crosses val="max"/>
        <c:crossBetween val="between"/>
        <c:majorUnit val="1"/>
      </c:valAx>
    </c:plotArea>
    <c:legend>
      <c:legendPos val="tr"/>
      <c:layout>
        <c:manualLayout>
          <c:xMode val="edge"/>
          <c:yMode val="edge"/>
          <c:x val="0.72537578740157482"/>
          <c:y val="0.65144000000000002"/>
          <c:w val="0.2371242125984252"/>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Non-Scheduled Part 135 Accidents (Helicopters), 2016</a:t>
            </a:r>
          </a:p>
        </c:rich>
      </c:tx>
      <c:overlay val="0"/>
    </c:title>
    <c:autoTitleDeleted val="0"/>
    <c:plotArea>
      <c:layout/>
      <c:barChart>
        <c:barDir val="bar"/>
        <c:grouping val="stacked"/>
        <c:varyColors val="0"/>
        <c:ser>
          <c:idx val="0"/>
          <c:order val="0"/>
          <c:tx>
            <c:strRef>
              <c:f>Part135_NonSched_Heli_PhaseOfFl!$B$2</c:f>
              <c:strCache>
                <c:ptCount val="1"/>
                <c:pt idx="0">
                  <c:v>Fatal</c:v>
                </c:pt>
              </c:strCache>
            </c:strRef>
          </c:tx>
          <c:invertIfNegative val="0"/>
          <c:cat>
            <c:strRef>
              <c:f>Part135_NonSched_Heli_PhaseOfFl!$A$3:$A$8</c:f>
              <c:strCache>
                <c:ptCount val="6"/>
                <c:pt idx="0">
                  <c:v>Takeoff</c:v>
                </c:pt>
                <c:pt idx="1">
                  <c:v>En Route</c:v>
                </c:pt>
                <c:pt idx="2">
                  <c:v>Initial Climb</c:v>
                </c:pt>
                <c:pt idx="3">
                  <c:v>Landing</c:v>
                </c:pt>
                <c:pt idx="4">
                  <c:v>Approach</c:v>
                </c:pt>
                <c:pt idx="5">
                  <c:v>Maneuvering</c:v>
                </c:pt>
              </c:strCache>
            </c:strRef>
          </c:cat>
          <c:val>
            <c:numRef>
              <c:f>Part135_NonSched_Heli_PhaseOfFl!$B$3:$B$8</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E79F-4FE6-A46C-986ABB5A9250}"/>
            </c:ext>
          </c:extLst>
        </c:ser>
        <c:ser>
          <c:idx val="1"/>
          <c:order val="1"/>
          <c:tx>
            <c:strRef>
              <c:f>Part135_NonSched_Heli_PhaseOfFl!$C$2</c:f>
              <c:strCache>
                <c:ptCount val="1"/>
                <c:pt idx="0">
                  <c:v>Non-Fatal</c:v>
                </c:pt>
              </c:strCache>
            </c:strRef>
          </c:tx>
          <c:invertIfNegative val="0"/>
          <c:cat>
            <c:strRef>
              <c:f>Part135_NonSched_Heli_PhaseOfFl!$A$3:$A$8</c:f>
              <c:strCache>
                <c:ptCount val="6"/>
                <c:pt idx="0">
                  <c:v>Takeoff</c:v>
                </c:pt>
                <c:pt idx="1">
                  <c:v>En Route</c:v>
                </c:pt>
                <c:pt idx="2">
                  <c:v>Initial Climb</c:v>
                </c:pt>
                <c:pt idx="3">
                  <c:v>Landing</c:v>
                </c:pt>
                <c:pt idx="4">
                  <c:v>Approach</c:v>
                </c:pt>
                <c:pt idx="5">
                  <c:v>Maneuvering</c:v>
                </c:pt>
              </c:strCache>
            </c:strRef>
          </c:cat>
          <c:val>
            <c:numRef>
              <c:f>Part135_NonSched_Heli_PhaseOfFl!$C$3:$C$8</c:f>
              <c:numCache>
                <c:formatCode>General</c:formatCode>
                <c:ptCount val="6"/>
                <c:pt idx="0">
                  <c:v>1</c:v>
                </c:pt>
                <c:pt idx="1">
                  <c:v>2</c:v>
                </c:pt>
                <c:pt idx="2">
                  <c:v>2</c:v>
                </c:pt>
                <c:pt idx="3">
                  <c:v>2</c:v>
                </c:pt>
                <c:pt idx="4">
                  <c:v>1</c:v>
                </c:pt>
                <c:pt idx="5">
                  <c:v>1</c:v>
                </c:pt>
              </c:numCache>
            </c:numRef>
          </c:val>
          <c:extLst>
            <c:ext xmlns:c16="http://schemas.microsoft.com/office/drawing/2014/chart" uri="{C3380CC4-5D6E-409C-BE32-E72D297353CC}">
              <c16:uniqueId val="{00000003-E79F-4FE6-A46C-986ABB5A9250}"/>
            </c:ext>
          </c:extLst>
        </c:ser>
        <c:dLbls>
          <c:showLegendKey val="0"/>
          <c:showVal val="0"/>
          <c:showCatName val="0"/>
          <c:showSerName val="0"/>
          <c:showPercent val="0"/>
          <c:showBubbleSize val="0"/>
        </c:dLbls>
        <c:gapWidth val="150"/>
        <c:overlap val="100"/>
        <c:axId val="438691352"/>
        <c:axId val="438693648"/>
      </c:barChart>
      <c:catAx>
        <c:axId val="438691352"/>
        <c:scaling>
          <c:orientation val="maxMin"/>
        </c:scaling>
        <c:delete val="0"/>
        <c:axPos val="l"/>
        <c:title>
          <c:tx>
            <c:strRef>
              <c:f>Part135_NonSched_Heli_PhaseOfFl!$A$2</c:f>
              <c:strCache>
                <c:ptCount val="1"/>
                <c:pt idx="0">
                  <c:v>Phase of Flight</c:v>
                </c:pt>
              </c:strCache>
            </c:strRef>
          </c:tx>
          <c:overlay val="0"/>
        </c:title>
        <c:numFmt formatCode="General" sourceLinked="1"/>
        <c:majorTickMark val="out"/>
        <c:minorTickMark val="none"/>
        <c:tickLblPos val="nextTo"/>
        <c:crossAx val="438693648"/>
        <c:crosses val="autoZero"/>
        <c:auto val="1"/>
        <c:lblAlgn val="ctr"/>
        <c:lblOffset val="100"/>
        <c:noMultiLvlLbl val="0"/>
      </c:catAx>
      <c:valAx>
        <c:axId val="438693648"/>
        <c:scaling>
          <c:orientation val="minMax"/>
          <c:max val="2"/>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38691352"/>
        <c:crosses val="max"/>
        <c:crossBetween val="between"/>
        <c:majorUnit val="1"/>
      </c:valAx>
    </c:plotArea>
    <c:legend>
      <c:legendPos val="tr"/>
      <c:layout>
        <c:manualLayout>
          <c:xMode val="edge"/>
          <c:yMode val="edge"/>
          <c:x val="0.72287578740157488"/>
          <c:y val="0.64344000000000012"/>
          <c:w val="0.22712421259842519"/>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Flight Hours, 2007-2016</a:t>
            </a:r>
          </a:p>
        </c:rich>
      </c:tx>
      <c:overlay val="0"/>
    </c:title>
    <c:autoTitleDeleted val="0"/>
    <c:plotArea>
      <c:layout/>
      <c:lineChart>
        <c:grouping val="standard"/>
        <c:varyColors val="0"/>
        <c:ser>
          <c:idx val="0"/>
          <c:order val="0"/>
          <c:tx>
            <c:strRef>
              <c:f>Part135_Scheduled_FlightHours!$B$2</c:f>
              <c:strCache>
                <c:ptCount val="1"/>
                <c:pt idx="0">
                  <c:v>Flight Hours (100,000s)</c:v>
                </c:pt>
              </c:strCache>
            </c:strRef>
          </c:tx>
          <c:marker>
            <c:symbol val="diamond"/>
            <c:size val="6"/>
          </c:marker>
          <c:cat>
            <c:numRef>
              <c:f>Part135_Scheduled_FlightHours!$A$3:$A$12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Part135_Scheduled_FlightHours!$B$3:$B$12</c:f>
              <c:numCache>
                <c:formatCode>General</c:formatCode>
                <c:ptCount val="10"/>
                <c:pt idx="0">
                  <c:v>2.9170099999999999</c:v>
                </c:pt>
                <c:pt idx="1">
                  <c:v>2.9693900000000002</c:v>
                </c:pt>
                <c:pt idx="2">
                  <c:v>3.09545</c:v>
                </c:pt>
                <c:pt idx="3">
                  <c:v>3.1464799999999999</c:v>
                </c:pt>
                <c:pt idx="4">
                  <c:v>3.2563200000000001</c:v>
                </c:pt>
                <c:pt idx="5">
                  <c:v>3.2241599999999999</c:v>
                </c:pt>
                <c:pt idx="6">
                  <c:v>3.2515399999999999</c:v>
                </c:pt>
                <c:pt idx="7">
                  <c:v>3.5854400000000002</c:v>
                </c:pt>
                <c:pt idx="8">
                  <c:v>3.7313900000000002</c:v>
                </c:pt>
                <c:pt idx="9">
                  <c:v>3.8677800000000002</c:v>
                </c:pt>
              </c:numCache>
            </c:numRef>
          </c:val>
          <c:smooth val="0"/>
          <c:extLst>
            <c:ext xmlns:c16="http://schemas.microsoft.com/office/drawing/2014/chart" uri="{C3380CC4-5D6E-409C-BE32-E72D297353CC}">
              <c16:uniqueId val="{00000002-E7EB-4B82-ABE5-4DD75CA1186A}"/>
            </c:ext>
          </c:extLst>
        </c:ser>
        <c:dLbls>
          <c:showLegendKey val="0"/>
          <c:showVal val="0"/>
          <c:showCatName val="0"/>
          <c:showSerName val="0"/>
          <c:showPercent val="0"/>
          <c:showBubbleSize val="0"/>
        </c:dLbls>
        <c:marker val="1"/>
        <c:smooth val="0"/>
        <c:axId val="176676968"/>
        <c:axId val="176679920"/>
      </c:lineChart>
      <c:catAx>
        <c:axId val="176676968"/>
        <c:scaling>
          <c:orientation val="minMax"/>
        </c:scaling>
        <c:delete val="0"/>
        <c:axPos val="b"/>
        <c:title>
          <c:tx>
            <c:strRef>
              <c:f>Part135_Scheduled_FlightHours!$A$2</c:f>
              <c:strCache>
                <c:ptCount val="1"/>
                <c:pt idx="0">
                  <c:v>Calendar Year</c:v>
                </c:pt>
              </c:strCache>
            </c:strRef>
          </c:tx>
          <c:overlay val="0"/>
        </c:title>
        <c:numFmt formatCode="General" sourceLinked="1"/>
        <c:majorTickMark val="out"/>
        <c:minorTickMark val="none"/>
        <c:tickLblPos val="nextTo"/>
        <c:crossAx val="176679920"/>
        <c:crosses val="autoZero"/>
        <c:auto val="1"/>
        <c:lblAlgn val="ctr"/>
        <c:lblOffset val="100"/>
        <c:noMultiLvlLbl val="0"/>
      </c:catAx>
      <c:valAx>
        <c:axId val="176679920"/>
        <c:scaling>
          <c:orientation val="minMax"/>
          <c:min val="0"/>
        </c:scaling>
        <c:delete val="0"/>
        <c:axPos val="l"/>
        <c:title>
          <c:tx>
            <c:rich>
              <a:bodyPr/>
              <a:lstStyle/>
              <a:p>
                <a:pPr>
                  <a:defRPr/>
                </a:pPr>
                <a:r>
                  <a:rPr lang="en-US"/>
                  <a:t>Flight Hours (100,000s)</a:t>
                </a:r>
              </a:p>
            </c:rich>
          </c:tx>
          <c:overlay val="0"/>
        </c:title>
        <c:numFmt formatCode="#,##0.0" sourceLinked="0"/>
        <c:majorTickMark val="out"/>
        <c:minorTickMark val="none"/>
        <c:tickLblPos val="nextTo"/>
        <c:crossAx val="176676968"/>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Departures, 2007-2016</a:t>
            </a:r>
          </a:p>
        </c:rich>
      </c:tx>
      <c:overlay val="0"/>
    </c:title>
    <c:autoTitleDeleted val="0"/>
    <c:plotArea>
      <c:layout/>
      <c:lineChart>
        <c:grouping val="standard"/>
        <c:varyColors val="0"/>
        <c:ser>
          <c:idx val="0"/>
          <c:order val="0"/>
          <c:tx>
            <c:strRef>
              <c:f>Part135_Scheduled_Departures!$B$2</c:f>
              <c:strCache>
                <c:ptCount val="1"/>
                <c:pt idx="0">
                  <c:v>Departures (100,000s)</c:v>
                </c:pt>
              </c:strCache>
            </c:strRef>
          </c:tx>
          <c:marker>
            <c:symbol val="diamond"/>
            <c:size val="6"/>
          </c:marker>
          <c:cat>
            <c:numRef>
              <c:f>Part135_Scheduled_Departures!$A$3:$A$12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Part135_Scheduled_Departures!$B$3:$B$12</c:f>
              <c:numCache>
                <c:formatCode>General</c:formatCode>
                <c:ptCount val="10"/>
                <c:pt idx="0">
                  <c:v>5.92577</c:v>
                </c:pt>
                <c:pt idx="1">
                  <c:v>5.8895499999999998</c:v>
                </c:pt>
                <c:pt idx="2">
                  <c:v>5.8918200000000001</c:v>
                </c:pt>
                <c:pt idx="3">
                  <c:v>6.05342</c:v>
                </c:pt>
                <c:pt idx="4">
                  <c:v>6.0789799999999996</c:v>
                </c:pt>
                <c:pt idx="5">
                  <c:v>6.0201399999999996</c:v>
                </c:pt>
                <c:pt idx="6">
                  <c:v>5.77447</c:v>
                </c:pt>
                <c:pt idx="7">
                  <c:v>6.4490499999999997</c:v>
                </c:pt>
                <c:pt idx="8">
                  <c:v>6.3598400000000002</c:v>
                </c:pt>
                <c:pt idx="9">
                  <c:v>6.4255500000000003</c:v>
                </c:pt>
              </c:numCache>
            </c:numRef>
          </c:val>
          <c:smooth val="0"/>
          <c:extLst>
            <c:ext xmlns:c16="http://schemas.microsoft.com/office/drawing/2014/chart" uri="{C3380CC4-5D6E-409C-BE32-E72D297353CC}">
              <c16:uniqueId val="{00000002-DDE8-4A6C-9D4F-74BA45339242}"/>
            </c:ext>
          </c:extLst>
        </c:ser>
        <c:dLbls>
          <c:showLegendKey val="0"/>
          <c:showVal val="0"/>
          <c:showCatName val="0"/>
          <c:showSerName val="0"/>
          <c:showPercent val="0"/>
          <c:showBubbleSize val="0"/>
        </c:dLbls>
        <c:marker val="1"/>
        <c:smooth val="0"/>
        <c:axId val="176679592"/>
        <c:axId val="176613568"/>
      </c:lineChart>
      <c:catAx>
        <c:axId val="176679592"/>
        <c:scaling>
          <c:orientation val="minMax"/>
        </c:scaling>
        <c:delete val="0"/>
        <c:axPos val="b"/>
        <c:title>
          <c:tx>
            <c:strRef>
              <c:f>Part135_Scheduled_Departures!$A$2</c:f>
              <c:strCache>
                <c:ptCount val="1"/>
                <c:pt idx="0">
                  <c:v>Calendar Year</c:v>
                </c:pt>
              </c:strCache>
            </c:strRef>
          </c:tx>
          <c:overlay val="0"/>
        </c:title>
        <c:numFmt formatCode="General" sourceLinked="1"/>
        <c:majorTickMark val="out"/>
        <c:minorTickMark val="none"/>
        <c:tickLblPos val="nextTo"/>
        <c:crossAx val="176613568"/>
        <c:crosses val="autoZero"/>
        <c:auto val="1"/>
        <c:lblAlgn val="ctr"/>
        <c:lblOffset val="100"/>
        <c:noMultiLvlLbl val="0"/>
      </c:catAx>
      <c:valAx>
        <c:axId val="176613568"/>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crossAx val="176679592"/>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 Rate, 2007-2016</a:t>
            </a:r>
          </a:p>
        </c:rich>
      </c:tx>
      <c:overlay val="0"/>
    </c:title>
    <c:autoTitleDeleted val="0"/>
    <c:plotArea>
      <c:layout/>
      <c:lineChart>
        <c:grouping val="standard"/>
        <c:varyColors val="0"/>
        <c:ser>
          <c:idx val="0"/>
          <c:order val="0"/>
          <c:tx>
            <c:strRef>
              <c:f>Part135_Scheduled_AccRate!$B$2</c:f>
              <c:strCache>
                <c:ptCount val="1"/>
                <c:pt idx="0">
                  <c:v>Accidents per 100,000 Departures</c:v>
                </c:pt>
              </c:strCache>
            </c:strRef>
          </c:tx>
          <c:marker>
            <c:symbol val="diamond"/>
            <c:size val="6"/>
          </c:marker>
          <c:cat>
            <c:numRef>
              <c:f>Part135_Scheduled_AccRate!$A$3:$A$12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Part135_Scheduled_AccRate!$B$3:$B$12</c:f>
              <c:numCache>
                <c:formatCode>General</c:formatCode>
                <c:ptCount val="10"/>
                <c:pt idx="0">
                  <c:v>0.50626332105363525</c:v>
                </c:pt>
                <c:pt idx="1">
                  <c:v>1.1885458141963308</c:v>
                </c:pt>
                <c:pt idx="2">
                  <c:v>0.33945368324219</c:v>
                </c:pt>
                <c:pt idx="3">
                  <c:v>0.99117523647789185</c:v>
                </c:pt>
                <c:pt idx="4">
                  <c:v>0.65800512585993043</c:v>
                </c:pt>
                <c:pt idx="5">
                  <c:v>0.49832728142534893</c:v>
                </c:pt>
                <c:pt idx="6">
                  <c:v>1.0390563982495362</c:v>
                </c:pt>
                <c:pt idx="7">
                  <c:v>0.46518479465967855</c:v>
                </c:pt>
                <c:pt idx="8">
                  <c:v>0.62894664016704827</c:v>
                </c:pt>
                <c:pt idx="9">
                  <c:v>1.2450296083603738</c:v>
                </c:pt>
              </c:numCache>
            </c:numRef>
          </c:val>
          <c:smooth val="0"/>
          <c:extLst>
            <c:ext xmlns:c16="http://schemas.microsoft.com/office/drawing/2014/chart" uri="{C3380CC4-5D6E-409C-BE32-E72D297353CC}">
              <c16:uniqueId val="{00000003-66C2-4C5F-B268-CEF8190645AB}"/>
            </c:ext>
          </c:extLst>
        </c:ser>
        <c:ser>
          <c:idx val="1"/>
          <c:order val="1"/>
          <c:tx>
            <c:strRef>
              <c:f>Part135_Scheduled_AccRate!$C$2</c:f>
              <c:strCache>
                <c:ptCount val="1"/>
                <c:pt idx="0">
                  <c:v>Accidents per 100,000 Flight Hours</c:v>
                </c:pt>
              </c:strCache>
            </c:strRef>
          </c:tx>
          <c:spPr>
            <a:ln>
              <a:prstDash val="sysDash"/>
            </a:ln>
          </c:spPr>
          <c:cat>
            <c:numRef>
              <c:f>Part135_Scheduled_AccRate!$A$3:$A$12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Part135_Scheduled_AccRate!$C$3:$C$12</c:f>
              <c:numCache>
                <c:formatCode>General</c:formatCode>
                <c:ptCount val="10"/>
                <c:pt idx="0">
                  <c:v>1.028450365271288</c:v>
                </c:pt>
                <c:pt idx="1">
                  <c:v>2.3573865339345792</c:v>
                </c:pt>
                <c:pt idx="2">
                  <c:v>0.64610961249575993</c:v>
                </c:pt>
                <c:pt idx="3">
                  <c:v>1.9068927817751899</c:v>
                </c:pt>
                <c:pt idx="4">
                  <c:v>1.2283805031446542</c:v>
                </c:pt>
                <c:pt idx="5">
                  <c:v>0.93047491439630792</c:v>
                </c:pt>
                <c:pt idx="6">
                  <c:v>1.8452794675753643</c:v>
                </c:pt>
                <c:pt idx="7">
                  <c:v>0.83671739033424075</c:v>
                </c:pt>
                <c:pt idx="8">
                  <c:v>1.0719865787280343</c:v>
                </c:pt>
                <c:pt idx="9">
                  <c:v>2.0683699693364153</c:v>
                </c:pt>
              </c:numCache>
            </c:numRef>
          </c:val>
          <c:smooth val="0"/>
          <c:extLst>
            <c:ext xmlns:c16="http://schemas.microsoft.com/office/drawing/2014/chart" uri="{C3380CC4-5D6E-409C-BE32-E72D297353CC}">
              <c16:uniqueId val="{00000004-66C2-4C5F-B268-CEF8190645AB}"/>
            </c:ext>
          </c:extLst>
        </c:ser>
        <c:dLbls>
          <c:showLegendKey val="0"/>
          <c:showVal val="0"/>
          <c:showCatName val="0"/>
          <c:showSerName val="0"/>
          <c:showPercent val="0"/>
          <c:showBubbleSize val="0"/>
        </c:dLbls>
        <c:marker val="1"/>
        <c:smooth val="0"/>
        <c:axId val="431903088"/>
        <c:axId val="431899152"/>
      </c:lineChart>
      <c:catAx>
        <c:axId val="431903088"/>
        <c:scaling>
          <c:orientation val="minMax"/>
        </c:scaling>
        <c:delete val="0"/>
        <c:axPos val="b"/>
        <c:title>
          <c:tx>
            <c:strRef>
              <c:f>Part135_Scheduled_AccRate!$A$2</c:f>
              <c:strCache>
                <c:ptCount val="1"/>
                <c:pt idx="0">
                  <c:v>Calendar Year</c:v>
                </c:pt>
              </c:strCache>
            </c:strRef>
          </c:tx>
          <c:overlay val="0"/>
        </c:title>
        <c:numFmt formatCode="General" sourceLinked="1"/>
        <c:majorTickMark val="out"/>
        <c:minorTickMark val="none"/>
        <c:tickLblPos val="nextTo"/>
        <c:crossAx val="431899152"/>
        <c:crosses val="autoZero"/>
        <c:auto val="1"/>
        <c:lblAlgn val="ctr"/>
        <c:lblOffset val="100"/>
        <c:noMultiLvlLbl val="0"/>
      </c:catAx>
      <c:valAx>
        <c:axId val="431899152"/>
        <c:scaling>
          <c:orientation val="minMax"/>
          <c:max val="3"/>
          <c:min val="0"/>
        </c:scaling>
        <c:delete val="0"/>
        <c:axPos val="l"/>
        <c:title>
          <c:tx>
            <c:rich>
              <a:bodyPr/>
              <a:lstStyle/>
              <a:p>
                <a:pPr>
                  <a:defRPr/>
                </a:pPr>
                <a:r>
                  <a:rPr lang="en-US"/>
                  <a:t>Accidents per 100,000 Departures / Flight Hours</a:t>
                </a:r>
              </a:p>
            </c:rich>
          </c:tx>
          <c:overlay val="0"/>
        </c:title>
        <c:numFmt formatCode="#,##0.0" sourceLinked="0"/>
        <c:majorTickMark val="out"/>
        <c:minorTickMark val="none"/>
        <c:tickLblPos val="nextTo"/>
        <c:crossAx val="431903088"/>
        <c:crosses val="autoZero"/>
        <c:crossBetween val="between"/>
      </c:valAx>
    </c:plotArea>
    <c:legend>
      <c:legendPos val="tr"/>
      <c:layout>
        <c:manualLayout>
          <c:xMode val="edge"/>
          <c:yMode val="edge"/>
          <c:x val="0.53266161417322833"/>
          <c:y val="0.11372"/>
          <c:w val="0.45233838582677166"/>
          <c:h val="0.137326614173228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Scheduled Part 135 Accidents, 2016</a:t>
            </a:r>
          </a:p>
        </c:rich>
      </c:tx>
      <c:overlay val="0"/>
    </c:title>
    <c:autoTitleDeleted val="0"/>
    <c:plotArea>
      <c:layout/>
      <c:barChart>
        <c:barDir val="bar"/>
        <c:grouping val="stacked"/>
        <c:varyColors val="0"/>
        <c:ser>
          <c:idx val="0"/>
          <c:order val="0"/>
          <c:tx>
            <c:strRef>
              <c:f>Part135_Scheduled_DefiningEvent!$B$2</c:f>
              <c:strCache>
                <c:ptCount val="1"/>
                <c:pt idx="0">
                  <c:v>Fatal</c:v>
                </c:pt>
              </c:strCache>
            </c:strRef>
          </c:tx>
          <c:invertIfNegative val="0"/>
          <c:cat>
            <c:strRef>
              <c:f>Part135_Scheduled_DefiningEvent!$A$3:$A$9</c:f>
              <c:strCache>
                <c:ptCount val="7"/>
                <c:pt idx="0">
                  <c:v>Unintended Flight in IMC</c:v>
                </c:pt>
                <c:pt idx="1">
                  <c:v>Loss of Separation/Midair Collision</c:v>
                </c:pt>
                <c:pt idx="2">
                  <c:v>Abnormal Runway Contact</c:v>
                </c:pt>
                <c:pt idx="3">
                  <c:v>Controlled Flight Into Terrain</c:v>
                </c:pt>
                <c:pt idx="4">
                  <c:v>Ground Handling</c:v>
                </c:pt>
                <c:pt idx="5">
                  <c:v>System Malfunction (Powerplant)</c:v>
                </c:pt>
                <c:pt idx="6">
                  <c:v>Other</c:v>
                </c:pt>
              </c:strCache>
            </c:strRef>
          </c:cat>
          <c:val>
            <c:numRef>
              <c:f>Part135_Scheduled_DefiningEvent!$B$3:$B$9</c:f>
              <c:numCache>
                <c:formatCode>General</c:formatCode>
                <c:ptCount val="7"/>
                <c:pt idx="0">
                  <c:v>1</c:v>
                </c:pt>
                <c:pt idx="1">
                  <c:v>1</c:v>
                </c:pt>
                <c:pt idx="2">
                  <c:v>0</c:v>
                </c:pt>
                <c:pt idx="3">
                  <c:v>0</c:v>
                </c:pt>
                <c:pt idx="4">
                  <c:v>0</c:v>
                </c:pt>
                <c:pt idx="5">
                  <c:v>0</c:v>
                </c:pt>
                <c:pt idx="6">
                  <c:v>0</c:v>
                </c:pt>
              </c:numCache>
            </c:numRef>
          </c:val>
          <c:extLst>
            <c:ext xmlns:c16="http://schemas.microsoft.com/office/drawing/2014/chart" uri="{C3380CC4-5D6E-409C-BE32-E72D297353CC}">
              <c16:uniqueId val="{00000002-96E7-44BD-BF20-092690D85994}"/>
            </c:ext>
          </c:extLst>
        </c:ser>
        <c:ser>
          <c:idx val="1"/>
          <c:order val="1"/>
          <c:tx>
            <c:strRef>
              <c:f>Part135_Scheduled_DefiningEvent!$C$2</c:f>
              <c:strCache>
                <c:ptCount val="1"/>
                <c:pt idx="0">
                  <c:v>Non-Fatal</c:v>
                </c:pt>
              </c:strCache>
            </c:strRef>
          </c:tx>
          <c:invertIfNegative val="0"/>
          <c:cat>
            <c:strRef>
              <c:f>Part135_Scheduled_DefiningEvent!$A$3:$A$9</c:f>
              <c:strCache>
                <c:ptCount val="7"/>
                <c:pt idx="0">
                  <c:v>Unintended Flight in IMC</c:v>
                </c:pt>
                <c:pt idx="1">
                  <c:v>Loss of Separation/Midair Collision</c:v>
                </c:pt>
                <c:pt idx="2">
                  <c:v>Abnormal Runway Contact</c:v>
                </c:pt>
                <c:pt idx="3">
                  <c:v>Controlled Flight Into Terrain</c:v>
                </c:pt>
                <c:pt idx="4">
                  <c:v>Ground Handling</c:v>
                </c:pt>
                <c:pt idx="5">
                  <c:v>System Malfunction (Powerplant)</c:v>
                </c:pt>
                <c:pt idx="6">
                  <c:v>Other</c:v>
                </c:pt>
              </c:strCache>
            </c:strRef>
          </c:cat>
          <c:val>
            <c:numRef>
              <c:f>Part135_Scheduled_DefiningEvent!$C$3:$C$9</c:f>
              <c:numCache>
                <c:formatCode>General</c:formatCode>
                <c:ptCount val="7"/>
                <c:pt idx="0">
                  <c:v>1</c:v>
                </c:pt>
                <c:pt idx="1">
                  <c:v>0</c:v>
                </c:pt>
                <c:pt idx="2">
                  <c:v>1</c:v>
                </c:pt>
                <c:pt idx="3">
                  <c:v>1</c:v>
                </c:pt>
                <c:pt idx="4">
                  <c:v>1</c:v>
                </c:pt>
                <c:pt idx="5">
                  <c:v>1</c:v>
                </c:pt>
                <c:pt idx="6">
                  <c:v>1</c:v>
                </c:pt>
              </c:numCache>
            </c:numRef>
          </c:val>
          <c:extLst>
            <c:ext xmlns:c16="http://schemas.microsoft.com/office/drawing/2014/chart" uri="{C3380CC4-5D6E-409C-BE32-E72D297353CC}">
              <c16:uniqueId val="{00000003-96E7-44BD-BF20-092690D85994}"/>
            </c:ext>
          </c:extLst>
        </c:ser>
        <c:dLbls>
          <c:showLegendKey val="0"/>
          <c:showVal val="0"/>
          <c:showCatName val="0"/>
          <c:showSerName val="0"/>
          <c:showPercent val="0"/>
          <c:showBubbleSize val="0"/>
        </c:dLbls>
        <c:gapWidth val="150"/>
        <c:overlap val="100"/>
        <c:axId val="431905056"/>
        <c:axId val="431897512"/>
      </c:barChart>
      <c:catAx>
        <c:axId val="431905056"/>
        <c:scaling>
          <c:orientation val="maxMin"/>
        </c:scaling>
        <c:delete val="0"/>
        <c:axPos val="l"/>
        <c:title>
          <c:tx>
            <c:strRef>
              <c:f>Part135_Scheduled_DefiningEvent!$A$2</c:f>
              <c:strCache>
                <c:ptCount val="1"/>
                <c:pt idx="0">
                  <c:v>Defining Event</c:v>
                </c:pt>
              </c:strCache>
            </c:strRef>
          </c:tx>
          <c:overlay val="0"/>
        </c:title>
        <c:numFmt formatCode="General" sourceLinked="1"/>
        <c:majorTickMark val="out"/>
        <c:minorTickMark val="none"/>
        <c:tickLblPos val="nextTo"/>
        <c:crossAx val="431897512"/>
        <c:crosses val="autoZero"/>
        <c:auto val="1"/>
        <c:lblAlgn val="ctr"/>
        <c:lblOffset val="100"/>
        <c:noMultiLvlLbl val="0"/>
      </c:catAx>
      <c:valAx>
        <c:axId val="431897512"/>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31905056"/>
        <c:crosses val="max"/>
        <c:crossBetween val="between"/>
        <c:majorUnit val="1"/>
      </c:valAx>
    </c:plotArea>
    <c:legend>
      <c:legendPos val="tr"/>
      <c:layout>
        <c:manualLayout>
          <c:xMode val="edge"/>
          <c:yMode val="edge"/>
          <c:x val="0.66037578740157488"/>
          <c:y val="0.64172000000000007"/>
          <c:w val="0.3021242125984252"/>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Scheduled Part 135 Accidents, 2016</a:t>
            </a:r>
          </a:p>
        </c:rich>
      </c:tx>
      <c:overlay val="0"/>
    </c:title>
    <c:autoTitleDeleted val="0"/>
    <c:plotArea>
      <c:layout/>
      <c:barChart>
        <c:barDir val="bar"/>
        <c:grouping val="stacked"/>
        <c:varyColors val="0"/>
        <c:ser>
          <c:idx val="0"/>
          <c:order val="0"/>
          <c:tx>
            <c:strRef>
              <c:f>Part135_Scheduled_PhaseOfFlight!$B$2</c:f>
              <c:strCache>
                <c:ptCount val="1"/>
                <c:pt idx="0">
                  <c:v>Fatal</c:v>
                </c:pt>
              </c:strCache>
            </c:strRef>
          </c:tx>
          <c:invertIfNegative val="0"/>
          <c:cat>
            <c:strRef>
              <c:f>Part135_Scheduled_PhaseOfFlight!$A$3:$A$5</c:f>
              <c:strCache>
                <c:ptCount val="3"/>
                <c:pt idx="0">
                  <c:v>En Route</c:v>
                </c:pt>
                <c:pt idx="1">
                  <c:v>Landing</c:v>
                </c:pt>
                <c:pt idx="2">
                  <c:v>Standing</c:v>
                </c:pt>
              </c:strCache>
            </c:strRef>
          </c:cat>
          <c:val>
            <c:numRef>
              <c:f>Part135_Scheduled_PhaseOfFlight!$B$3:$B$5</c:f>
              <c:numCache>
                <c:formatCode>General</c:formatCode>
                <c:ptCount val="3"/>
                <c:pt idx="0">
                  <c:v>2</c:v>
                </c:pt>
                <c:pt idx="1">
                  <c:v>0</c:v>
                </c:pt>
                <c:pt idx="2">
                  <c:v>0</c:v>
                </c:pt>
              </c:numCache>
            </c:numRef>
          </c:val>
          <c:extLst>
            <c:ext xmlns:c16="http://schemas.microsoft.com/office/drawing/2014/chart" uri="{C3380CC4-5D6E-409C-BE32-E72D297353CC}">
              <c16:uniqueId val="{00000002-4EFA-49E8-932F-7ABFC46AA1C0}"/>
            </c:ext>
          </c:extLst>
        </c:ser>
        <c:ser>
          <c:idx val="1"/>
          <c:order val="1"/>
          <c:tx>
            <c:strRef>
              <c:f>Part135_Scheduled_PhaseOfFlight!$C$2</c:f>
              <c:strCache>
                <c:ptCount val="1"/>
                <c:pt idx="0">
                  <c:v>Non-Fatal</c:v>
                </c:pt>
              </c:strCache>
            </c:strRef>
          </c:tx>
          <c:invertIfNegative val="0"/>
          <c:cat>
            <c:strRef>
              <c:f>Part135_Scheduled_PhaseOfFlight!$A$3:$A$5</c:f>
              <c:strCache>
                <c:ptCount val="3"/>
                <c:pt idx="0">
                  <c:v>En Route</c:v>
                </c:pt>
                <c:pt idx="1">
                  <c:v>Landing</c:v>
                </c:pt>
                <c:pt idx="2">
                  <c:v>Standing</c:v>
                </c:pt>
              </c:strCache>
            </c:strRef>
          </c:cat>
          <c:val>
            <c:numRef>
              <c:f>Part135_Scheduled_PhaseOfFlight!$C$3:$C$5</c:f>
              <c:numCache>
                <c:formatCode>General</c:formatCode>
                <c:ptCount val="3"/>
                <c:pt idx="0">
                  <c:v>3</c:v>
                </c:pt>
                <c:pt idx="1">
                  <c:v>2</c:v>
                </c:pt>
                <c:pt idx="2">
                  <c:v>1</c:v>
                </c:pt>
              </c:numCache>
            </c:numRef>
          </c:val>
          <c:extLst>
            <c:ext xmlns:c16="http://schemas.microsoft.com/office/drawing/2014/chart" uri="{C3380CC4-5D6E-409C-BE32-E72D297353CC}">
              <c16:uniqueId val="{00000003-4EFA-49E8-932F-7ABFC46AA1C0}"/>
            </c:ext>
          </c:extLst>
        </c:ser>
        <c:dLbls>
          <c:showLegendKey val="0"/>
          <c:showVal val="0"/>
          <c:showCatName val="0"/>
          <c:showSerName val="0"/>
          <c:showPercent val="0"/>
          <c:showBubbleSize val="0"/>
        </c:dLbls>
        <c:gapWidth val="150"/>
        <c:overlap val="100"/>
        <c:axId val="432997744"/>
        <c:axId val="432996760"/>
      </c:barChart>
      <c:catAx>
        <c:axId val="432997744"/>
        <c:scaling>
          <c:orientation val="maxMin"/>
        </c:scaling>
        <c:delete val="0"/>
        <c:axPos val="l"/>
        <c:title>
          <c:tx>
            <c:strRef>
              <c:f>Part135_Scheduled_PhaseOfFlight!$A$2</c:f>
              <c:strCache>
                <c:ptCount val="1"/>
                <c:pt idx="0">
                  <c:v>Phase of Flight</c:v>
                </c:pt>
              </c:strCache>
            </c:strRef>
          </c:tx>
          <c:overlay val="0"/>
        </c:title>
        <c:numFmt formatCode="General" sourceLinked="1"/>
        <c:majorTickMark val="out"/>
        <c:minorTickMark val="none"/>
        <c:tickLblPos val="nextTo"/>
        <c:crossAx val="432996760"/>
        <c:crosses val="autoZero"/>
        <c:auto val="1"/>
        <c:lblAlgn val="ctr"/>
        <c:lblOffset val="100"/>
        <c:noMultiLvlLbl val="0"/>
      </c:catAx>
      <c:valAx>
        <c:axId val="432996760"/>
        <c:scaling>
          <c:orientation val="minMax"/>
          <c:max val="5"/>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432997744"/>
        <c:crosses val="max"/>
        <c:crossBetween val="between"/>
      </c:valAx>
    </c:plotArea>
    <c:legend>
      <c:legendPos val="tr"/>
      <c:layout>
        <c:manualLayout>
          <c:xMode val="edge"/>
          <c:yMode val="edge"/>
          <c:x val="0.69037578740157479"/>
          <c:y val="0.49083993660855785"/>
          <c:w val="0.27212421259842523"/>
          <c:h val="0.1848863820707039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Flight Hours, 2007-2016</a:t>
            </a:r>
          </a:p>
        </c:rich>
      </c:tx>
      <c:overlay val="0"/>
    </c:title>
    <c:autoTitleDeleted val="0"/>
    <c:plotArea>
      <c:layout/>
      <c:lineChart>
        <c:grouping val="standard"/>
        <c:varyColors val="0"/>
        <c:ser>
          <c:idx val="1"/>
          <c:order val="0"/>
          <c:tx>
            <c:strRef>
              <c:f>Part135_NonSched_FlightHours!$C$2</c:f>
              <c:strCache>
                <c:ptCount val="1"/>
                <c:pt idx="0">
                  <c:v>Fixed Wing</c:v>
                </c:pt>
              </c:strCache>
            </c:strRef>
          </c:tx>
          <c:spPr>
            <a:ln>
              <a:prstDash val="sysDash"/>
            </a:ln>
          </c:spPr>
          <c:cat>
            <c:strRef>
              <c:f>Part135_NonSched_FlightHours!$A$3:$A$12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Part135_NonSched_FlightHours!$C$3:$C$12</c:f>
              <c:numCache>
                <c:formatCode>General</c:formatCode>
                <c:ptCount val="10"/>
                <c:pt idx="0">
                  <c:v>29.493939999999998</c:v>
                </c:pt>
                <c:pt idx="1">
                  <c:v>19.759930000000001</c:v>
                </c:pt>
                <c:pt idx="2">
                  <c:v>18.41583</c:v>
                </c:pt>
                <c:pt idx="3">
                  <c:v>18.273060000000001</c:v>
                </c:pt>
                <c:pt idx="5">
                  <c:v>20.72373</c:v>
                </c:pt>
                <c:pt idx="6">
                  <c:v>22.59169</c:v>
                </c:pt>
                <c:pt idx="7">
                  <c:v>24.721309999999999</c:v>
                </c:pt>
                <c:pt idx="8">
                  <c:v>23.930479999999999</c:v>
                </c:pt>
                <c:pt idx="9">
                  <c:v>24.10858</c:v>
                </c:pt>
              </c:numCache>
            </c:numRef>
          </c:val>
          <c:smooth val="0"/>
          <c:extLst>
            <c:ext xmlns:c16="http://schemas.microsoft.com/office/drawing/2014/chart" uri="{C3380CC4-5D6E-409C-BE32-E72D297353CC}">
              <c16:uniqueId val="{00000004-0A66-483D-885D-DDA9677A3458}"/>
            </c:ext>
          </c:extLst>
        </c:ser>
        <c:ser>
          <c:idx val="0"/>
          <c:order val="1"/>
          <c:tx>
            <c:strRef>
              <c:f>Part135_NonSched_FlightHours!$B$2</c:f>
              <c:strCache>
                <c:ptCount val="1"/>
                <c:pt idx="0">
                  <c:v>Helicopter</c:v>
                </c:pt>
              </c:strCache>
            </c:strRef>
          </c:tx>
          <c:marker>
            <c:symbol val="diamond"/>
            <c:size val="6"/>
          </c:marker>
          <c:cat>
            <c:strRef>
              <c:f>Part135_NonSched_FlightHours!$A$3:$A$12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Part135_NonSched_FlightHours!$B$3:$B$12</c:f>
              <c:numCache>
                <c:formatCode>General</c:formatCode>
                <c:ptCount val="10"/>
                <c:pt idx="0">
                  <c:v>10.41694</c:v>
                </c:pt>
                <c:pt idx="1">
                  <c:v>12.07732</c:v>
                </c:pt>
                <c:pt idx="2">
                  <c:v>10.412979999999999</c:v>
                </c:pt>
                <c:pt idx="3">
                  <c:v>12.56448</c:v>
                </c:pt>
                <c:pt idx="5">
                  <c:v>14.306509999999999</c:v>
                </c:pt>
                <c:pt idx="6">
                  <c:v>10.91357</c:v>
                </c:pt>
                <c:pt idx="7">
                  <c:v>11.38897</c:v>
                </c:pt>
                <c:pt idx="8">
                  <c:v>11.60622</c:v>
                </c:pt>
                <c:pt idx="9">
                  <c:v>10.71698</c:v>
                </c:pt>
              </c:numCache>
            </c:numRef>
          </c:val>
          <c:smooth val="0"/>
          <c:extLst>
            <c:ext xmlns:c16="http://schemas.microsoft.com/office/drawing/2014/chart" uri="{C3380CC4-5D6E-409C-BE32-E72D297353CC}">
              <c16:uniqueId val="{00000003-0A66-483D-885D-DDA9677A3458}"/>
            </c:ext>
          </c:extLst>
        </c:ser>
        <c:dLbls>
          <c:showLegendKey val="0"/>
          <c:showVal val="0"/>
          <c:showCatName val="0"/>
          <c:showSerName val="0"/>
          <c:showPercent val="0"/>
          <c:showBubbleSize val="0"/>
        </c:dLbls>
        <c:marker val="1"/>
        <c:smooth val="0"/>
        <c:axId val="434587128"/>
        <c:axId val="434585160"/>
      </c:lineChart>
      <c:catAx>
        <c:axId val="434587128"/>
        <c:scaling>
          <c:orientation val="minMax"/>
        </c:scaling>
        <c:delete val="0"/>
        <c:axPos val="b"/>
        <c:title>
          <c:tx>
            <c:strRef>
              <c:f>Part135_NonSched_FlightHours!$A$2</c:f>
              <c:strCache>
                <c:ptCount val="1"/>
                <c:pt idx="0">
                  <c:v>Calendar Year</c:v>
                </c:pt>
              </c:strCache>
            </c:strRef>
          </c:tx>
          <c:overlay val="0"/>
        </c:title>
        <c:numFmt formatCode="General" sourceLinked="1"/>
        <c:majorTickMark val="out"/>
        <c:minorTickMark val="none"/>
        <c:tickLblPos val="nextTo"/>
        <c:crossAx val="434585160"/>
        <c:crosses val="autoZero"/>
        <c:auto val="1"/>
        <c:lblAlgn val="ctr"/>
        <c:lblOffset val="100"/>
        <c:noMultiLvlLbl val="0"/>
      </c:catAx>
      <c:valAx>
        <c:axId val="434585160"/>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434587128"/>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(Fixed-Wing), 2007-2016</a:t>
            </a:r>
          </a:p>
        </c:rich>
      </c:tx>
      <c:overlay val="0"/>
    </c:title>
    <c:autoTitleDeleted val="0"/>
    <c:plotArea>
      <c:layout/>
      <c:barChart>
        <c:barDir val="col"/>
        <c:grouping val="clustered"/>
        <c:varyColors val="0"/>
        <c:ser>
          <c:idx val="0"/>
          <c:order val="0"/>
          <c:tx>
            <c:strRef>
              <c:f>Part135_NonSched_FixedWing_Acci!$B$2</c:f>
              <c:strCache>
                <c:ptCount val="1"/>
                <c:pt idx="0">
                  <c:v>Fatal</c:v>
                </c:pt>
              </c:strCache>
            </c:strRef>
          </c:tx>
          <c:invertIfNegative val="0"/>
          <c:cat>
            <c:numRef>
              <c:f>Part135_NonSched_FixedWing_Acci!$A$3:$A$12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Part135_NonSched_FixedWing_Acci!$B$3:$B$12</c:f>
              <c:numCache>
                <c:formatCode>General</c:formatCode>
                <c:ptCount val="10"/>
                <c:pt idx="0">
                  <c:v>8</c:v>
                </c:pt>
                <c:pt idx="1">
                  <c:v>14</c:v>
                </c:pt>
                <c:pt idx="2">
                  <c:v>0</c:v>
                </c:pt>
                <c:pt idx="3">
                  <c:v>5</c:v>
                </c:pt>
                <c:pt idx="4">
                  <c:v>11</c:v>
                </c:pt>
                <c:pt idx="5">
                  <c:v>4</c:v>
                </c:pt>
                <c:pt idx="6">
                  <c:v>8</c:v>
                </c:pt>
                <c:pt idx="7">
                  <c:v>5</c:v>
                </c:pt>
                <c:pt idx="8">
                  <c:v>3</c:v>
                </c:pt>
                <c:pt idx="9">
                  <c:v>6</c:v>
                </c:pt>
              </c:numCache>
            </c:numRef>
          </c:val>
          <c:extLst>
            <c:ext xmlns:c16="http://schemas.microsoft.com/office/drawing/2014/chart" uri="{C3380CC4-5D6E-409C-BE32-E72D297353CC}">
              <c16:uniqueId val="{00000003-23E1-4BAF-9041-340CAA614784}"/>
            </c:ext>
          </c:extLst>
        </c:ser>
        <c:ser>
          <c:idx val="1"/>
          <c:order val="1"/>
          <c:tx>
            <c:strRef>
              <c:f>Part135_NonSched_FixedWing_Acci!$C$2</c:f>
              <c:strCache>
                <c:ptCount val="1"/>
                <c:pt idx="0">
                  <c:v>Total</c:v>
                </c:pt>
              </c:strCache>
            </c:strRef>
          </c:tx>
          <c:invertIfNegative val="0"/>
          <c:cat>
            <c:numRef>
              <c:f>Part135_NonSched_FixedWing_Acci!$A$3:$A$12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Part135_NonSched_FixedWing_Acci!$C$3:$C$12</c:f>
              <c:numCache>
                <c:formatCode>General</c:formatCode>
                <c:ptCount val="10"/>
                <c:pt idx="0">
                  <c:v>39</c:v>
                </c:pt>
                <c:pt idx="1">
                  <c:v>48</c:v>
                </c:pt>
                <c:pt idx="2">
                  <c:v>34</c:v>
                </c:pt>
                <c:pt idx="3">
                  <c:v>24</c:v>
                </c:pt>
                <c:pt idx="4">
                  <c:v>39</c:v>
                </c:pt>
                <c:pt idx="5">
                  <c:v>29</c:v>
                </c:pt>
                <c:pt idx="6">
                  <c:v>32</c:v>
                </c:pt>
                <c:pt idx="7">
                  <c:v>24</c:v>
                </c:pt>
                <c:pt idx="8">
                  <c:v>25</c:v>
                </c:pt>
                <c:pt idx="9">
                  <c:v>20</c:v>
                </c:pt>
              </c:numCache>
            </c:numRef>
          </c:val>
          <c:extLst>
            <c:ext xmlns:c16="http://schemas.microsoft.com/office/drawing/2014/chart" uri="{C3380CC4-5D6E-409C-BE32-E72D297353CC}">
              <c16:uniqueId val="{00000004-23E1-4BAF-9041-340CAA614784}"/>
            </c:ext>
          </c:extLst>
        </c:ser>
        <c:dLbls>
          <c:showLegendKey val="0"/>
          <c:showVal val="0"/>
          <c:showCatName val="0"/>
          <c:showSerName val="0"/>
          <c:showPercent val="0"/>
          <c:showBubbleSize val="0"/>
        </c:dLbls>
        <c:gapWidth val="150"/>
        <c:axId val="428836896"/>
        <c:axId val="428833944"/>
      </c:barChart>
      <c:catAx>
        <c:axId val="428836896"/>
        <c:scaling>
          <c:orientation val="minMax"/>
        </c:scaling>
        <c:delete val="0"/>
        <c:axPos val="b"/>
        <c:title>
          <c:tx>
            <c:strRef>
              <c:f>Part135_NonSched_FixedWing_Acci!$A$2</c:f>
              <c:strCache>
                <c:ptCount val="1"/>
                <c:pt idx="0">
                  <c:v>Calendar Year</c:v>
                </c:pt>
              </c:strCache>
            </c:strRef>
          </c:tx>
          <c:overlay val="0"/>
        </c:title>
        <c:numFmt formatCode="General" sourceLinked="1"/>
        <c:majorTickMark val="out"/>
        <c:minorTickMark val="none"/>
        <c:tickLblPos val="nextTo"/>
        <c:crossAx val="428833944"/>
        <c:crosses val="autoZero"/>
        <c:auto val="1"/>
        <c:lblAlgn val="ctr"/>
        <c:lblOffset val="100"/>
        <c:noMultiLvlLbl val="0"/>
      </c:catAx>
      <c:valAx>
        <c:axId val="428833944"/>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28836896"/>
        <c:crosses val="autoZero"/>
        <c:crossBetween val="between"/>
      </c:valAx>
    </c:plotArea>
    <c:legend>
      <c:legendPos val="tr"/>
      <c:layout>
        <c:manualLayout>
          <c:xMode val="edge"/>
          <c:yMode val="edge"/>
          <c:x val="0.7635759842519686"/>
          <c:y val="0.11372"/>
          <c:w val="0.2214240157480315"/>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(Helicopters), 2007-2016</a:t>
            </a:r>
          </a:p>
        </c:rich>
      </c:tx>
      <c:overlay val="0"/>
    </c:title>
    <c:autoTitleDeleted val="0"/>
    <c:plotArea>
      <c:layout/>
      <c:barChart>
        <c:barDir val="col"/>
        <c:grouping val="clustered"/>
        <c:varyColors val="0"/>
        <c:ser>
          <c:idx val="0"/>
          <c:order val="0"/>
          <c:tx>
            <c:strRef>
              <c:f>Part135_NonSched_Heli_Accidents!$B$2</c:f>
              <c:strCache>
                <c:ptCount val="1"/>
                <c:pt idx="0">
                  <c:v>Fatal</c:v>
                </c:pt>
              </c:strCache>
            </c:strRef>
          </c:tx>
          <c:invertIfNegative val="0"/>
          <c:cat>
            <c:numRef>
              <c:f>Part135_NonSched_Heli_Accidents!$A$3:$A$12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Part135_NonSched_Heli_Accidents!$B$3:$B$12</c:f>
              <c:numCache>
                <c:formatCode>General</c:formatCode>
                <c:ptCount val="10"/>
                <c:pt idx="0">
                  <c:v>6</c:v>
                </c:pt>
                <c:pt idx="1">
                  <c:v>6</c:v>
                </c:pt>
                <c:pt idx="2">
                  <c:v>2</c:v>
                </c:pt>
                <c:pt idx="3">
                  <c:v>1</c:v>
                </c:pt>
                <c:pt idx="4">
                  <c:v>5</c:v>
                </c:pt>
                <c:pt idx="5">
                  <c:v>4</c:v>
                </c:pt>
                <c:pt idx="6">
                  <c:v>2</c:v>
                </c:pt>
                <c:pt idx="7">
                  <c:v>3</c:v>
                </c:pt>
                <c:pt idx="8">
                  <c:v>4</c:v>
                </c:pt>
                <c:pt idx="9">
                  <c:v>1</c:v>
                </c:pt>
              </c:numCache>
            </c:numRef>
          </c:val>
          <c:extLst>
            <c:ext xmlns:c16="http://schemas.microsoft.com/office/drawing/2014/chart" uri="{C3380CC4-5D6E-409C-BE32-E72D297353CC}">
              <c16:uniqueId val="{00000003-CA3C-4F97-993F-8B226BFF3A43}"/>
            </c:ext>
          </c:extLst>
        </c:ser>
        <c:ser>
          <c:idx val="1"/>
          <c:order val="1"/>
          <c:tx>
            <c:strRef>
              <c:f>Part135_NonSched_Heli_Accidents!$C$2</c:f>
              <c:strCache>
                <c:ptCount val="1"/>
                <c:pt idx="0">
                  <c:v>Total</c:v>
                </c:pt>
              </c:strCache>
            </c:strRef>
          </c:tx>
          <c:invertIfNegative val="0"/>
          <c:cat>
            <c:numRef>
              <c:f>Part135_NonSched_Heli_Accidents!$A$3:$A$12</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Part135_NonSched_Heli_Accidents!$C$3:$C$12</c:f>
              <c:numCache>
                <c:formatCode>General</c:formatCode>
                <c:ptCount val="10"/>
                <c:pt idx="0">
                  <c:v>22</c:v>
                </c:pt>
                <c:pt idx="1">
                  <c:v>10</c:v>
                </c:pt>
                <c:pt idx="2">
                  <c:v>13</c:v>
                </c:pt>
                <c:pt idx="3">
                  <c:v>6</c:v>
                </c:pt>
                <c:pt idx="4">
                  <c:v>11</c:v>
                </c:pt>
                <c:pt idx="5">
                  <c:v>9</c:v>
                </c:pt>
                <c:pt idx="6">
                  <c:v>13</c:v>
                </c:pt>
                <c:pt idx="7">
                  <c:v>12</c:v>
                </c:pt>
                <c:pt idx="8">
                  <c:v>14</c:v>
                </c:pt>
                <c:pt idx="9">
                  <c:v>10</c:v>
                </c:pt>
              </c:numCache>
            </c:numRef>
          </c:val>
          <c:extLst>
            <c:ext xmlns:c16="http://schemas.microsoft.com/office/drawing/2014/chart" uri="{C3380CC4-5D6E-409C-BE32-E72D297353CC}">
              <c16:uniqueId val="{00000004-CA3C-4F97-993F-8B226BFF3A43}"/>
            </c:ext>
          </c:extLst>
        </c:ser>
        <c:dLbls>
          <c:showLegendKey val="0"/>
          <c:showVal val="0"/>
          <c:showCatName val="0"/>
          <c:showSerName val="0"/>
          <c:showPercent val="0"/>
          <c:showBubbleSize val="0"/>
        </c:dLbls>
        <c:gapWidth val="150"/>
        <c:axId val="428835584"/>
        <c:axId val="428833616"/>
      </c:barChart>
      <c:catAx>
        <c:axId val="428835584"/>
        <c:scaling>
          <c:orientation val="minMax"/>
        </c:scaling>
        <c:delete val="0"/>
        <c:axPos val="b"/>
        <c:title>
          <c:tx>
            <c:strRef>
              <c:f>Part135_NonSched_Heli_Accidents!$A$2</c:f>
              <c:strCache>
                <c:ptCount val="1"/>
                <c:pt idx="0">
                  <c:v>Calendar Year</c:v>
                </c:pt>
              </c:strCache>
            </c:strRef>
          </c:tx>
          <c:overlay val="0"/>
        </c:title>
        <c:numFmt formatCode="General" sourceLinked="1"/>
        <c:majorTickMark val="out"/>
        <c:minorTickMark val="none"/>
        <c:tickLblPos val="nextTo"/>
        <c:crossAx val="428833616"/>
        <c:crosses val="autoZero"/>
        <c:auto val="1"/>
        <c:lblAlgn val="ctr"/>
        <c:lblOffset val="100"/>
        <c:noMultiLvlLbl val="0"/>
      </c:catAx>
      <c:valAx>
        <c:axId val="428833616"/>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428835584"/>
        <c:crosses val="autoZero"/>
        <c:crossBetween val="between"/>
      </c:valAx>
    </c:plotArea>
    <c:legend>
      <c:legendPos val="tr"/>
      <c:layout>
        <c:manualLayout>
          <c:xMode val="edge"/>
          <c:yMode val="edge"/>
          <c:x val="0.75607598425196854"/>
          <c:y val="0.11372"/>
          <c:w val="0.22892401574803151"/>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0.73375</cdr:x>
      <cdr:y>0.886</cdr:y>
    </cdr:from>
    <cdr:to>
      <cdr:x>0.98875</cdr:x>
      <cdr:y>0.964</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27450" y="281305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cdr:x>
      <cdr:y>0.883</cdr:y>
    </cdr:from>
    <cdr:to>
      <cdr:x>0.985</cdr:x>
      <cdr:y>0.961</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0840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365125</xdr:colOff>
      <xdr:row>3</xdr:row>
      <xdr:rowOff>63500</xdr:rowOff>
    </xdr:from>
    <xdr:to>
      <xdr:col>13</xdr:col>
      <xdr:colOff>568325</xdr:colOff>
      <xdr:row>25</xdr:row>
      <xdr:rowOff>76200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22</xdr:row>
      <xdr:rowOff>142875</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365125</xdr:colOff>
      <xdr:row>3</xdr:row>
      <xdr:rowOff>63500</xdr:rowOff>
    </xdr:from>
    <xdr:to>
      <xdr:col>13</xdr:col>
      <xdr:colOff>568325</xdr:colOff>
      <xdr:row>20</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20</xdr:row>
      <xdr:rowOff>0</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14</xdr:col>
      <xdr:colOff>473075</xdr:colOff>
      <xdr:row>20</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14</xdr:col>
      <xdr:colOff>530225</xdr:colOff>
      <xdr:row>20</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2089150</xdr:colOff>
      <xdr:row>3</xdr:row>
      <xdr:rowOff>63500</xdr:rowOff>
    </xdr:from>
    <xdr:to>
      <xdr:col>11</xdr:col>
      <xdr:colOff>177800</xdr:colOff>
      <xdr:row>20</xdr:row>
      <xdr:rowOff>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603250</xdr:colOff>
      <xdr:row>3</xdr:row>
      <xdr:rowOff>63500</xdr:rowOff>
    </xdr:from>
    <xdr:to>
      <xdr:col>14</xdr:col>
      <xdr:colOff>196850</xdr:colOff>
      <xdr:row>20</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13</xdr:row>
      <xdr:rowOff>161925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384175</xdr:colOff>
      <xdr:row>2</xdr:row>
      <xdr:rowOff>168275</xdr:rowOff>
    </xdr:from>
    <xdr:to>
      <xdr:col>14</xdr:col>
      <xdr:colOff>587375</xdr:colOff>
      <xdr:row>19</xdr:row>
      <xdr:rowOff>104775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0.73188</cdr:x>
      <cdr:y>0.889</cdr:y>
    </cdr:from>
    <cdr:to>
      <cdr:x>0.98688</cdr:x>
      <cdr:y>0.967</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17925" y="282257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38FC4-017F-4DEB-8BAD-44EE7C4DE846}">
  <dimension ref="A1:B40"/>
  <sheetViews>
    <sheetView tabSelected="1" workbookViewId="0"/>
  </sheetViews>
  <sheetFormatPr defaultRowHeight="15" x14ac:dyDescent="0.25"/>
  <cols>
    <col min="1" max="1" width="34" style="3" bestFit="1" customWidth="1"/>
    <col min="2" max="2" width="128.5703125" style="2" customWidth="1"/>
    <col min="3" max="16384" width="9.140625" style="3"/>
  </cols>
  <sheetData>
    <row r="1" spans="1:2" x14ac:dyDescent="0.25">
      <c r="A1" s="1" t="s">
        <v>32</v>
      </c>
    </row>
    <row r="2" spans="1:2" ht="30" x14ac:dyDescent="0.25">
      <c r="A2" s="4" t="s">
        <v>0</v>
      </c>
      <c r="B2" s="2" t="s">
        <v>1</v>
      </c>
    </row>
    <row r="3" spans="1:2" x14ac:dyDescent="0.25">
      <c r="A3" s="4" t="s">
        <v>2</v>
      </c>
      <c r="B3" s="2" t="s">
        <v>3</v>
      </c>
    </row>
    <row r="4" spans="1:2" x14ac:dyDescent="0.25">
      <c r="A4" s="4" t="s">
        <v>4</v>
      </c>
      <c r="B4" s="2" t="s">
        <v>5</v>
      </c>
    </row>
    <row r="5" spans="1:2" x14ac:dyDescent="0.25">
      <c r="A5" s="4" t="s">
        <v>6</v>
      </c>
      <c r="B5" s="2" t="s">
        <v>7</v>
      </c>
    </row>
    <row r="6" spans="1:2" ht="30" x14ac:dyDescent="0.25">
      <c r="A6" s="4" t="s">
        <v>8</v>
      </c>
      <c r="B6" s="2" t="s">
        <v>9</v>
      </c>
    </row>
    <row r="7" spans="1:2" ht="30" x14ac:dyDescent="0.25">
      <c r="A7" s="4" t="s">
        <v>10</v>
      </c>
      <c r="B7" s="2" t="s">
        <v>11</v>
      </c>
    </row>
    <row r="8" spans="1:2" ht="30" x14ac:dyDescent="0.25">
      <c r="A8" s="4" t="s">
        <v>12</v>
      </c>
      <c r="B8" s="2" t="s">
        <v>13</v>
      </c>
    </row>
    <row r="9" spans="1:2" x14ac:dyDescent="0.25">
      <c r="A9" s="4" t="s">
        <v>14</v>
      </c>
      <c r="B9" s="2" t="s">
        <v>15</v>
      </c>
    </row>
    <row r="10" spans="1:2" ht="30" x14ac:dyDescent="0.25">
      <c r="A10" s="4" t="s">
        <v>16</v>
      </c>
      <c r="B10" s="2" t="s">
        <v>17</v>
      </c>
    </row>
    <row r="11" spans="1:2" x14ac:dyDescent="0.25">
      <c r="A11" s="4" t="s">
        <v>18</v>
      </c>
      <c r="B11" s="2" t="s">
        <v>19</v>
      </c>
    </row>
    <row r="12" spans="1:2" ht="30" x14ac:dyDescent="0.25">
      <c r="A12" s="4" t="s">
        <v>20</v>
      </c>
      <c r="B12" s="2" t="s">
        <v>21</v>
      </c>
    </row>
    <row r="13" spans="1:2" ht="30" x14ac:dyDescent="0.25">
      <c r="A13" s="4" t="s">
        <v>22</v>
      </c>
      <c r="B13" s="2" t="s">
        <v>23</v>
      </c>
    </row>
    <row r="14" spans="1:2" ht="30" x14ac:dyDescent="0.25">
      <c r="A14" s="4" t="s">
        <v>24</v>
      </c>
      <c r="B14" s="2" t="s">
        <v>25</v>
      </c>
    </row>
    <row r="15" spans="1:2" ht="45" x14ac:dyDescent="0.25">
      <c r="A15" s="4" t="s">
        <v>26</v>
      </c>
      <c r="B15" s="2" t="s">
        <v>27</v>
      </c>
    </row>
    <row r="16" spans="1:2" ht="30" x14ac:dyDescent="0.25">
      <c r="A16" s="4" t="s">
        <v>28</v>
      </c>
      <c r="B16" s="2" t="s">
        <v>29</v>
      </c>
    </row>
    <row r="17" spans="1:2" ht="45" x14ac:dyDescent="0.25">
      <c r="A17" s="4" t="s">
        <v>30</v>
      </c>
      <c r="B17" s="2" t="s">
        <v>31</v>
      </c>
    </row>
    <row r="18" spans="1:2" x14ac:dyDescent="0.25">
      <c r="A18" s="1" t="s">
        <v>314</v>
      </c>
    </row>
    <row r="19" spans="1:2" ht="90" x14ac:dyDescent="0.25">
      <c r="A19" s="4" t="s">
        <v>34</v>
      </c>
      <c r="B19" s="2" t="s">
        <v>315</v>
      </c>
    </row>
    <row r="20" spans="1:2" ht="30" x14ac:dyDescent="0.25">
      <c r="A20" s="4" t="s">
        <v>35</v>
      </c>
      <c r="B20" s="2" t="s">
        <v>316</v>
      </c>
    </row>
    <row r="21" spans="1:2" x14ac:dyDescent="0.25">
      <c r="A21" s="4" t="s">
        <v>36</v>
      </c>
      <c r="B21" s="2" t="s">
        <v>317</v>
      </c>
    </row>
    <row r="22" spans="1:2" ht="75" x14ac:dyDescent="0.25">
      <c r="A22" s="4" t="s">
        <v>37</v>
      </c>
      <c r="B22" s="2" t="s">
        <v>318</v>
      </c>
    </row>
    <row r="23" spans="1:2" ht="75" x14ac:dyDescent="0.25">
      <c r="A23" s="4" t="s">
        <v>38</v>
      </c>
      <c r="B23" s="2" t="s">
        <v>318</v>
      </c>
    </row>
    <row r="24" spans="1:2" x14ac:dyDescent="0.25">
      <c r="A24" s="4" t="s">
        <v>39</v>
      </c>
      <c r="B24" s="2" t="s">
        <v>319</v>
      </c>
    </row>
    <row r="25" spans="1:2" ht="30" x14ac:dyDescent="0.25">
      <c r="A25" s="4" t="s">
        <v>40</v>
      </c>
      <c r="B25" s="2" t="s">
        <v>320</v>
      </c>
    </row>
    <row r="26" spans="1:2" x14ac:dyDescent="0.25">
      <c r="A26" s="4" t="s">
        <v>41</v>
      </c>
      <c r="B26" s="2" t="s">
        <v>321</v>
      </c>
    </row>
    <row r="27" spans="1:2" x14ac:dyDescent="0.25">
      <c r="A27" s="4" t="s">
        <v>42</v>
      </c>
      <c r="B27" s="2" t="s">
        <v>322</v>
      </c>
    </row>
    <row r="28" spans="1:2" x14ac:dyDescent="0.25">
      <c r="A28" s="4" t="s">
        <v>43</v>
      </c>
      <c r="B28" s="2" t="s">
        <v>323</v>
      </c>
    </row>
    <row r="29" spans="1:2" ht="30" x14ac:dyDescent="0.25">
      <c r="A29" s="4" t="s">
        <v>44</v>
      </c>
      <c r="B29" s="2" t="s">
        <v>324</v>
      </c>
    </row>
    <row r="30" spans="1:2" ht="30" x14ac:dyDescent="0.25">
      <c r="A30" s="4" t="s">
        <v>45</v>
      </c>
      <c r="B30" s="2" t="s">
        <v>325</v>
      </c>
    </row>
    <row r="31" spans="1:2" ht="45" x14ac:dyDescent="0.25">
      <c r="A31" s="4" t="s">
        <v>46</v>
      </c>
      <c r="B31" s="2" t="s">
        <v>326</v>
      </c>
    </row>
    <row r="32" spans="1:2" ht="30" x14ac:dyDescent="0.25">
      <c r="A32" s="4" t="s">
        <v>47</v>
      </c>
      <c r="B32" s="2" t="s">
        <v>327</v>
      </c>
    </row>
    <row r="33" spans="1:2" ht="45" x14ac:dyDescent="0.25">
      <c r="A33" s="4" t="s">
        <v>48</v>
      </c>
      <c r="B33" s="2" t="s">
        <v>328</v>
      </c>
    </row>
    <row r="34" spans="1:2" ht="30" x14ac:dyDescent="0.25">
      <c r="A34" s="4" t="s">
        <v>49</v>
      </c>
      <c r="B34" s="2" t="s">
        <v>329</v>
      </c>
    </row>
    <row r="35" spans="1:2" ht="60" x14ac:dyDescent="0.25">
      <c r="A35" s="4" t="s">
        <v>50</v>
      </c>
      <c r="B35" s="2" t="s">
        <v>330</v>
      </c>
    </row>
    <row r="36" spans="1:2" ht="60" x14ac:dyDescent="0.25">
      <c r="A36" s="4" t="s">
        <v>51</v>
      </c>
      <c r="B36" s="2" t="s">
        <v>331</v>
      </c>
    </row>
    <row r="37" spans="1:2" ht="30" x14ac:dyDescent="0.25">
      <c r="A37" s="4" t="s">
        <v>52</v>
      </c>
      <c r="B37" s="2" t="s">
        <v>332</v>
      </c>
    </row>
    <row r="38" spans="1:2" ht="30" x14ac:dyDescent="0.25">
      <c r="A38" s="4" t="s">
        <v>53</v>
      </c>
      <c r="B38" s="2" t="s">
        <v>333</v>
      </c>
    </row>
    <row r="39" spans="1:2" ht="30" x14ac:dyDescent="0.25">
      <c r="A39" s="4" t="s">
        <v>54</v>
      </c>
      <c r="B39" s="2" t="s">
        <v>334</v>
      </c>
    </row>
    <row r="40" spans="1:2" x14ac:dyDescent="0.25">
      <c r="A40" s="4" t="s">
        <v>55</v>
      </c>
      <c r="B40" s="2" t="s">
        <v>335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F53-D7B8-4D6C-8ABD-2B97169D52E5}">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1" customFormat="1" x14ac:dyDescent="0.25">
      <c r="A1" s="10" t="s">
        <v>294</v>
      </c>
    </row>
    <row r="2" spans="1:3" s="6" customFormat="1" x14ac:dyDescent="0.25">
      <c r="A2" s="6" t="s">
        <v>266</v>
      </c>
      <c r="B2" s="6" t="s">
        <v>267</v>
      </c>
      <c r="C2" s="6" t="s">
        <v>268</v>
      </c>
    </row>
    <row r="3" spans="1:3" x14ac:dyDescent="0.25">
      <c r="A3">
        <v>2007</v>
      </c>
      <c r="B3">
        <v>8</v>
      </c>
      <c r="C3">
        <v>39</v>
      </c>
    </row>
    <row r="4" spans="1:3" x14ac:dyDescent="0.25">
      <c r="A4">
        <v>2008</v>
      </c>
      <c r="B4">
        <v>14</v>
      </c>
      <c r="C4">
        <v>48</v>
      </c>
    </row>
    <row r="5" spans="1:3" x14ac:dyDescent="0.25">
      <c r="A5">
        <v>2009</v>
      </c>
      <c r="B5">
        <v>0</v>
      </c>
      <c r="C5">
        <v>34</v>
      </c>
    </row>
    <row r="6" spans="1:3" x14ac:dyDescent="0.25">
      <c r="A6">
        <v>2010</v>
      </c>
      <c r="B6">
        <v>5</v>
      </c>
      <c r="C6">
        <v>24</v>
      </c>
    </row>
    <row r="7" spans="1:3" x14ac:dyDescent="0.25">
      <c r="A7">
        <v>2011</v>
      </c>
      <c r="B7">
        <v>11</v>
      </c>
      <c r="C7">
        <v>39</v>
      </c>
    </row>
    <row r="8" spans="1:3" x14ac:dyDescent="0.25">
      <c r="A8">
        <v>2012</v>
      </c>
      <c r="B8">
        <v>4</v>
      </c>
      <c r="C8">
        <v>29</v>
      </c>
    </row>
    <row r="9" spans="1:3" x14ac:dyDescent="0.25">
      <c r="A9">
        <v>2013</v>
      </c>
      <c r="B9">
        <v>8</v>
      </c>
      <c r="C9">
        <v>32</v>
      </c>
    </row>
    <row r="10" spans="1:3" x14ac:dyDescent="0.25">
      <c r="A10">
        <v>2014</v>
      </c>
      <c r="B10">
        <v>5</v>
      </c>
      <c r="C10">
        <v>24</v>
      </c>
    </row>
    <row r="11" spans="1:3" x14ac:dyDescent="0.25">
      <c r="A11">
        <v>2015</v>
      </c>
      <c r="B11">
        <v>3</v>
      </c>
      <c r="C11">
        <v>25</v>
      </c>
    </row>
    <row r="12" spans="1:3" x14ac:dyDescent="0.25">
      <c r="A12">
        <v>2016</v>
      </c>
      <c r="B12">
        <v>6</v>
      </c>
      <c r="C12">
        <v>20</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750DE-28C5-46F7-A055-8D05425441D1}">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1" customFormat="1" x14ac:dyDescent="0.25">
      <c r="A1" s="10" t="s">
        <v>295</v>
      </c>
    </row>
    <row r="2" spans="1:3" s="6" customFormat="1" x14ac:dyDescent="0.25">
      <c r="A2" s="6" t="s">
        <v>266</v>
      </c>
      <c r="B2" s="6" t="s">
        <v>267</v>
      </c>
      <c r="C2" s="6" t="s">
        <v>268</v>
      </c>
    </row>
    <row r="3" spans="1:3" x14ac:dyDescent="0.25">
      <c r="A3">
        <v>2007</v>
      </c>
      <c r="B3">
        <v>6</v>
      </c>
      <c r="C3">
        <v>22</v>
      </c>
    </row>
    <row r="4" spans="1:3" x14ac:dyDescent="0.25">
      <c r="A4">
        <v>2008</v>
      </c>
      <c r="B4">
        <v>6</v>
      </c>
      <c r="C4">
        <v>10</v>
      </c>
    </row>
    <row r="5" spans="1:3" x14ac:dyDescent="0.25">
      <c r="A5">
        <v>2009</v>
      </c>
      <c r="B5">
        <v>2</v>
      </c>
      <c r="C5">
        <v>13</v>
      </c>
    </row>
    <row r="6" spans="1:3" x14ac:dyDescent="0.25">
      <c r="A6">
        <v>2010</v>
      </c>
      <c r="B6">
        <v>1</v>
      </c>
      <c r="C6">
        <v>6</v>
      </c>
    </row>
    <row r="7" spans="1:3" x14ac:dyDescent="0.25">
      <c r="A7">
        <v>2011</v>
      </c>
      <c r="B7">
        <v>5</v>
      </c>
      <c r="C7">
        <v>11</v>
      </c>
    </row>
    <row r="8" spans="1:3" x14ac:dyDescent="0.25">
      <c r="A8">
        <v>2012</v>
      </c>
      <c r="B8">
        <v>4</v>
      </c>
      <c r="C8">
        <v>9</v>
      </c>
    </row>
    <row r="9" spans="1:3" x14ac:dyDescent="0.25">
      <c r="A9">
        <v>2013</v>
      </c>
      <c r="B9">
        <v>2</v>
      </c>
      <c r="C9">
        <v>13</v>
      </c>
    </row>
    <row r="10" spans="1:3" x14ac:dyDescent="0.25">
      <c r="A10">
        <v>2014</v>
      </c>
      <c r="B10">
        <v>3</v>
      </c>
      <c r="C10">
        <v>12</v>
      </c>
    </row>
    <row r="11" spans="1:3" x14ac:dyDescent="0.25">
      <c r="A11">
        <v>2015</v>
      </c>
      <c r="B11">
        <v>4</v>
      </c>
      <c r="C11">
        <v>14</v>
      </c>
    </row>
    <row r="12" spans="1:3" x14ac:dyDescent="0.25">
      <c r="A12">
        <v>2016</v>
      </c>
      <c r="B12">
        <v>1</v>
      </c>
      <c r="C12">
        <v>10</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65BDD-73E8-4B86-AA12-B9457BF912EA}">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1" customFormat="1" x14ac:dyDescent="0.25">
      <c r="A1" s="10" t="s">
        <v>296</v>
      </c>
    </row>
    <row r="2" spans="1:3" s="6" customFormat="1" x14ac:dyDescent="0.25">
      <c r="A2" s="6" t="s">
        <v>266</v>
      </c>
      <c r="B2" s="6" t="s">
        <v>267</v>
      </c>
      <c r="C2" s="6" t="s">
        <v>268</v>
      </c>
    </row>
    <row r="3" spans="1:3" x14ac:dyDescent="0.25">
      <c r="A3" s="8">
        <v>2007</v>
      </c>
      <c r="B3">
        <v>0.27124216025393694</v>
      </c>
      <c r="C3">
        <v>1.3223055312379424</v>
      </c>
    </row>
    <row r="4" spans="1:3" x14ac:dyDescent="0.25">
      <c r="A4" s="8">
        <v>2008</v>
      </c>
      <c r="B4">
        <v>0.70850453417598136</v>
      </c>
      <c r="C4">
        <v>2.4291584028890791</v>
      </c>
    </row>
    <row r="5" spans="1:3" x14ac:dyDescent="0.25">
      <c r="A5" s="8">
        <v>2009</v>
      </c>
      <c r="B5">
        <v>0</v>
      </c>
      <c r="C5">
        <v>1.8462377204828673</v>
      </c>
    </row>
    <row r="6" spans="1:3" x14ac:dyDescent="0.25">
      <c r="A6" s="8">
        <v>2010</v>
      </c>
      <c r="B6">
        <v>0.27362685833680839</v>
      </c>
      <c r="C6">
        <v>1.3134089200166803</v>
      </c>
    </row>
    <row r="7" spans="1:3" x14ac:dyDescent="0.25">
      <c r="A7" s="8" t="s">
        <v>336</v>
      </c>
    </row>
    <row r="8" spans="1:3" x14ac:dyDescent="0.25">
      <c r="A8" s="8">
        <v>2012</v>
      </c>
      <c r="B8">
        <v>0.19301544654364827</v>
      </c>
      <c r="C8">
        <v>1.39936198744145</v>
      </c>
    </row>
    <row r="9" spans="1:3" x14ac:dyDescent="0.25">
      <c r="A9" s="8">
        <v>2013</v>
      </c>
      <c r="B9">
        <v>0.3541125077406781</v>
      </c>
      <c r="C9">
        <v>1.4164500309627124</v>
      </c>
    </row>
    <row r="10" spans="1:3" x14ac:dyDescent="0.25">
      <c r="A10" s="8">
        <v>2014</v>
      </c>
      <c r="B10">
        <v>0.20225465398071543</v>
      </c>
      <c r="C10">
        <v>0.97082233910743398</v>
      </c>
    </row>
    <row r="11" spans="1:3" x14ac:dyDescent="0.25">
      <c r="A11" s="8">
        <v>2015</v>
      </c>
      <c r="B11">
        <v>0.12536313521500614</v>
      </c>
      <c r="C11">
        <v>1.0446927934583845</v>
      </c>
    </row>
    <row r="12" spans="1:3" x14ac:dyDescent="0.25">
      <c r="A12" s="8">
        <v>2016</v>
      </c>
      <c r="B12">
        <v>0.2488740523083483</v>
      </c>
      <c r="C12">
        <v>0.82958017436116105</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5EB12-29A4-422B-A725-744DA95F296A}">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1" customFormat="1" x14ac:dyDescent="0.25">
      <c r="A1" s="10" t="s">
        <v>297</v>
      </c>
    </row>
    <row r="2" spans="1:3" s="6" customFormat="1" x14ac:dyDescent="0.25">
      <c r="A2" s="6" t="s">
        <v>266</v>
      </c>
      <c r="B2" s="6" t="s">
        <v>267</v>
      </c>
      <c r="C2" s="6" t="s">
        <v>268</v>
      </c>
    </row>
    <row r="3" spans="1:3" x14ac:dyDescent="0.25">
      <c r="A3" s="8">
        <v>2007</v>
      </c>
      <c r="B3">
        <v>0.57598488615658727</v>
      </c>
      <c r="C3">
        <v>2.1119445825741532</v>
      </c>
    </row>
    <row r="4" spans="1:3" x14ac:dyDescent="0.25">
      <c r="A4" s="8">
        <v>2008</v>
      </c>
      <c r="B4">
        <v>0.49679895870938257</v>
      </c>
      <c r="C4">
        <v>0.82799826451563763</v>
      </c>
    </row>
    <row r="5" spans="1:3" x14ac:dyDescent="0.25">
      <c r="A5" s="8">
        <v>2009</v>
      </c>
      <c r="B5">
        <v>0.19206797669831308</v>
      </c>
      <c r="C5">
        <v>1.2484418485390349</v>
      </c>
    </row>
    <row r="6" spans="1:3" x14ac:dyDescent="0.25">
      <c r="A6" s="8">
        <v>2010</v>
      </c>
      <c r="B6">
        <v>7.9589445802770983E-2</v>
      </c>
      <c r="C6">
        <v>0.47753667481662593</v>
      </c>
    </row>
    <row r="7" spans="1:3" x14ac:dyDescent="0.25">
      <c r="A7" s="9" t="s">
        <v>336</v>
      </c>
    </row>
    <row r="8" spans="1:3" x14ac:dyDescent="0.25">
      <c r="A8" s="8">
        <v>2012</v>
      </c>
      <c r="B8">
        <v>0.27959299647503127</v>
      </c>
      <c r="C8">
        <v>0.62908424206882041</v>
      </c>
    </row>
    <row r="9" spans="1:3" x14ac:dyDescent="0.25">
      <c r="A9" s="8">
        <v>2013</v>
      </c>
      <c r="B9">
        <v>0.18325809061562806</v>
      </c>
      <c r="C9">
        <v>1.1911775890015823</v>
      </c>
    </row>
    <row r="10" spans="1:3" x14ac:dyDescent="0.25">
      <c r="A10" s="8">
        <v>2014</v>
      </c>
      <c r="B10">
        <v>0.26341275813352744</v>
      </c>
      <c r="C10">
        <v>1.0536510325341097</v>
      </c>
    </row>
    <row r="11" spans="1:3" x14ac:dyDescent="0.25">
      <c r="A11" s="8">
        <v>2015</v>
      </c>
      <c r="B11">
        <v>0.34464278636799922</v>
      </c>
      <c r="C11">
        <v>1.2062497522879974</v>
      </c>
    </row>
    <row r="12" spans="1:3" x14ac:dyDescent="0.25">
      <c r="A12" s="8">
        <v>2016</v>
      </c>
      <c r="B12">
        <v>9.3309869011605887E-2</v>
      </c>
      <c r="C12">
        <v>0.93309869011605884</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45324-8DF6-4551-AB8F-BC887A189791}">
  <dimension ref="A1:C13"/>
  <sheetViews>
    <sheetView workbookViewId="0">
      <selection sqref="A1:XFD1"/>
    </sheetView>
  </sheetViews>
  <sheetFormatPr defaultRowHeight="15" x14ac:dyDescent="0.25"/>
  <cols>
    <col min="1" max="1" width="36" bestFit="1" customWidth="1"/>
    <col min="2" max="2" width="6" bestFit="1" customWidth="1"/>
    <col min="3" max="3" width="10.42578125" bestFit="1" customWidth="1"/>
  </cols>
  <sheetData>
    <row r="1" spans="1:3" s="11" customFormat="1" x14ac:dyDescent="0.25">
      <c r="A1" s="10" t="s">
        <v>298</v>
      </c>
    </row>
    <row r="2" spans="1:3" s="6" customFormat="1" x14ac:dyDescent="0.25">
      <c r="A2" s="6" t="s">
        <v>277</v>
      </c>
      <c r="B2" s="6" t="s">
        <v>267</v>
      </c>
      <c r="C2" s="6" t="s">
        <v>278</v>
      </c>
    </row>
    <row r="3" spans="1:3" x14ac:dyDescent="0.25">
      <c r="A3" t="s">
        <v>281</v>
      </c>
      <c r="B3">
        <v>0</v>
      </c>
      <c r="C3">
        <v>5</v>
      </c>
    </row>
    <row r="4" spans="1:3" x14ac:dyDescent="0.25">
      <c r="A4" t="s">
        <v>299</v>
      </c>
      <c r="B4">
        <v>3</v>
      </c>
      <c r="C4">
        <v>1</v>
      </c>
    </row>
    <row r="5" spans="1:3" x14ac:dyDescent="0.25">
      <c r="A5" t="s">
        <v>282</v>
      </c>
      <c r="B5">
        <v>1</v>
      </c>
      <c r="C5">
        <v>1</v>
      </c>
    </row>
    <row r="6" spans="1:3" x14ac:dyDescent="0.25">
      <c r="A6" t="s">
        <v>300</v>
      </c>
      <c r="B6">
        <v>1</v>
      </c>
      <c r="C6">
        <v>0</v>
      </c>
    </row>
    <row r="7" spans="1:3" x14ac:dyDescent="0.25">
      <c r="A7" t="s">
        <v>284</v>
      </c>
      <c r="B7">
        <v>1</v>
      </c>
      <c r="C7">
        <v>0</v>
      </c>
    </row>
    <row r="8" spans="1:3" x14ac:dyDescent="0.25">
      <c r="A8" t="s">
        <v>301</v>
      </c>
      <c r="B8">
        <v>0</v>
      </c>
      <c r="C8">
        <v>1</v>
      </c>
    </row>
    <row r="9" spans="1:3" x14ac:dyDescent="0.25">
      <c r="A9" t="s">
        <v>302</v>
      </c>
      <c r="B9">
        <v>0</v>
      </c>
      <c r="C9">
        <v>1</v>
      </c>
    </row>
    <row r="10" spans="1:3" x14ac:dyDescent="0.25">
      <c r="A10" t="s">
        <v>303</v>
      </c>
      <c r="B10">
        <v>0</v>
      </c>
      <c r="C10">
        <v>1</v>
      </c>
    </row>
    <row r="11" spans="1:3" x14ac:dyDescent="0.25">
      <c r="A11" t="s">
        <v>304</v>
      </c>
      <c r="B11">
        <v>0</v>
      </c>
      <c r="C11">
        <v>1</v>
      </c>
    </row>
    <row r="12" spans="1:3" x14ac:dyDescent="0.25">
      <c r="A12" t="s">
        <v>285</v>
      </c>
      <c r="B12">
        <v>0</v>
      </c>
      <c r="C12">
        <v>2</v>
      </c>
    </row>
    <row r="13" spans="1:3" x14ac:dyDescent="0.25">
      <c r="A13" t="s">
        <v>305</v>
      </c>
      <c r="B13">
        <v>0</v>
      </c>
      <c r="C13">
        <v>1</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FBC52-A650-489A-BC6E-4598CA0C66FD}">
  <dimension ref="A1:C10"/>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1" customFormat="1" x14ac:dyDescent="0.25">
      <c r="A1" s="10" t="s">
        <v>306</v>
      </c>
    </row>
    <row r="2" spans="1:3" s="6" customFormat="1" x14ac:dyDescent="0.25">
      <c r="A2" s="6" t="s">
        <v>287</v>
      </c>
      <c r="B2" s="6" t="s">
        <v>267</v>
      </c>
      <c r="C2" s="6" t="s">
        <v>278</v>
      </c>
    </row>
    <row r="3" spans="1:3" x14ac:dyDescent="0.25">
      <c r="A3" t="s">
        <v>288</v>
      </c>
      <c r="B3">
        <v>2</v>
      </c>
      <c r="C3">
        <v>2</v>
      </c>
    </row>
    <row r="4" spans="1:3" x14ac:dyDescent="0.25">
      <c r="A4" t="s">
        <v>307</v>
      </c>
      <c r="B4">
        <v>0</v>
      </c>
      <c r="C4">
        <v>4</v>
      </c>
    </row>
    <row r="5" spans="1:3" x14ac:dyDescent="0.25">
      <c r="A5" t="s">
        <v>308</v>
      </c>
      <c r="B5">
        <v>2</v>
      </c>
      <c r="C5">
        <v>1</v>
      </c>
    </row>
    <row r="6" spans="1:3" x14ac:dyDescent="0.25">
      <c r="A6" t="s">
        <v>309</v>
      </c>
      <c r="B6">
        <v>1</v>
      </c>
      <c r="C6">
        <v>2</v>
      </c>
    </row>
    <row r="7" spans="1:3" x14ac:dyDescent="0.25">
      <c r="A7" t="s">
        <v>289</v>
      </c>
      <c r="B7">
        <v>0</v>
      </c>
      <c r="C7">
        <v>3</v>
      </c>
    </row>
    <row r="8" spans="1:3" x14ac:dyDescent="0.25">
      <c r="A8" t="s">
        <v>310</v>
      </c>
      <c r="B8">
        <v>1</v>
      </c>
      <c r="C8">
        <v>0</v>
      </c>
    </row>
    <row r="9" spans="1:3" x14ac:dyDescent="0.25">
      <c r="A9" t="s">
        <v>290</v>
      </c>
      <c r="B9">
        <v>0</v>
      </c>
      <c r="C9">
        <v>1</v>
      </c>
    </row>
    <row r="10" spans="1:3" x14ac:dyDescent="0.25">
      <c r="A10" t="s">
        <v>311</v>
      </c>
      <c r="B10">
        <v>0</v>
      </c>
      <c r="C10">
        <v>1</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C1E44-E75E-4D6C-885B-EDCC59C376DF}">
  <dimension ref="A1:C8"/>
  <sheetViews>
    <sheetView workbookViewId="0">
      <selection sqref="A1:XFD1"/>
    </sheetView>
  </sheetViews>
  <sheetFormatPr defaultRowHeight="15" x14ac:dyDescent="0.25"/>
  <cols>
    <col min="1" max="1" width="36" bestFit="1" customWidth="1"/>
    <col min="2" max="2" width="6" bestFit="1" customWidth="1"/>
    <col min="3" max="3" width="10.42578125" bestFit="1" customWidth="1"/>
  </cols>
  <sheetData>
    <row r="1" spans="1:3" s="11" customFormat="1" x14ac:dyDescent="0.25">
      <c r="A1" s="10" t="s">
        <v>312</v>
      </c>
    </row>
    <row r="2" spans="1:3" s="6" customFormat="1" x14ac:dyDescent="0.25">
      <c r="A2" s="6" t="s">
        <v>277</v>
      </c>
      <c r="B2" s="6" t="s">
        <v>267</v>
      </c>
      <c r="C2" s="6" t="s">
        <v>278</v>
      </c>
    </row>
    <row r="3" spans="1:3" x14ac:dyDescent="0.25">
      <c r="A3" t="s">
        <v>299</v>
      </c>
      <c r="B3">
        <v>0</v>
      </c>
      <c r="C3">
        <v>4</v>
      </c>
    </row>
    <row r="4" spans="1:3" x14ac:dyDescent="0.25">
      <c r="A4" t="s">
        <v>279</v>
      </c>
      <c r="B4">
        <v>1</v>
      </c>
      <c r="C4">
        <v>0</v>
      </c>
    </row>
    <row r="5" spans="1:3" x14ac:dyDescent="0.25">
      <c r="A5" t="s">
        <v>303</v>
      </c>
      <c r="B5">
        <v>0</v>
      </c>
      <c r="C5">
        <v>1</v>
      </c>
    </row>
    <row r="6" spans="1:3" x14ac:dyDescent="0.25">
      <c r="A6" t="s">
        <v>284</v>
      </c>
      <c r="B6">
        <v>0</v>
      </c>
      <c r="C6">
        <v>1</v>
      </c>
    </row>
    <row r="7" spans="1:3" x14ac:dyDescent="0.25">
      <c r="A7" t="s">
        <v>285</v>
      </c>
      <c r="B7">
        <v>0</v>
      </c>
      <c r="C7">
        <v>2</v>
      </c>
    </row>
    <row r="8" spans="1:3" x14ac:dyDescent="0.25">
      <c r="A8" t="s">
        <v>305</v>
      </c>
      <c r="B8">
        <v>0</v>
      </c>
      <c r="C8">
        <v>1</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C4803-FB81-43B1-BF3C-52DDDCD09F79}">
  <dimension ref="A1:C8"/>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1" customFormat="1" x14ac:dyDescent="0.25">
      <c r="A1" s="10" t="s">
        <v>313</v>
      </c>
    </row>
    <row r="2" spans="1:3" s="6" customFormat="1" x14ac:dyDescent="0.25">
      <c r="A2" s="6" t="s">
        <v>287</v>
      </c>
      <c r="B2" s="6" t="s">
        <v>267</v>
      </c>
      <c r="C2" s="6" t="s">
        <v>278</v>
      </c>
    </row>
    <row r="3" spans="1:3" x14ac:dyDescent="0.25">
      <c r="A3" t="s">
        <v>307</v>
      </c>
      <c r="B3">
        <v>1</v>
      </c>
      <c r="C3">
        <v>1</v>
      </c>
    </row>
    <row r="4" spans="1:3" x14ac:dyDescent="0.25">
      <c r="A4" t="s">
        <v>288</v>
      </c>
      <c r="B4">
        <v>0</v>
      </c>
      <c r="C4">
        <v>2</v>
      </c>
    </row>
    <row r="5" spans="1:3" x14ac:dyDescent="0.25">
      <c r="A5" t="s">
        <v>308</v>
      </c>
      <c r="B5">
        <v>0</v>
      </c>
      <c r="C5">
        <v>2</v>
      </c>
    </row>
    <row r="6" spans="1:3" x14ac:dyDescent="0.25">
      <c r="A6" t="s">
        <v>289</v>
      </c>
      <c r="B6">
        <v>0</v>
      </c>
      <c r="C6">
        <v>2</v>
      </c>
    </row>
    <row r="7" spans="1:3" x14ac:dyDescent="0.25">
      <c r="A7" t="s">
        <v>309</v>
      </c>
      <c r="B7">
        <v>0</v>
      </c>
      <c r="C7">
        <v>1</v>
      </c>
    </row>
    <row r="8" spans="1:3" x14ac:dyDescent="0.25">
      <c r="A8" t="s">
        <v>310</v>
      </c>
      <c r="B8">
        <v>0</v>
      </c>
      <c r="C8">
        <v>1</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2A20F-3A76-4008-9035-D5CFE7AB7AEC}">
  <dimension ref="A1:V40"/>
  <sheetViews>
    <sheetView workbookViewId="0">
      <selection sqref="A1:XFD1"/>
    </sheetView>
  </sheetViews>
  <sheetFormatPr defaultRowHeight="15" x14ac:dyDescent="0.25"/>
  <cols>
    <col min="1" max="1" width="12.85546875" bestFit="1" customWidth="1"/>
    <col min="2" max="2" width="12" bestFit="1" customWidth="1"/>
    <col min="3" max="3" width="10.7109375" bestFit="1" customWidth="1"/>
    <col min="4" max="4" width="8.42578125" bestFit="1" customWidth="1"/>
    <col min="5" max="5" width="9.85546875" bestFit="1" customWidth="1"/>
    <col min="6" max="6" width="15.1406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28515625" bestFit="1" customWidth="1"/>
    <col min="20" max="20" width="11.7109375" bestFit="1" customWidth="1"/>
    <col min="21" max="21" width="9.5703125" bestFit="1" customWidth="1"/>
    <col min="22" max="22" width="15.42578125" bestFit="1" customWidth="1"/>
  </cols>
  <sheetData>
    <row r="1" spans="1:22" s="11" customFormat="1" x14ac:dyDescent="0.25">
      <c r="A1" s="10" t="s">
        <v>33</v>
      </c>
    </row>
    <row r="2" spans="1:22" s="6" customFormat="1" x14ac:dyDescent="0.25">
      <c r="A2" s="6" t="s">
        <v>34</v>
      </c>
      <c r="B2" s="6" t="s">
        <v>35</v>
      </c>
      <c r="C2" s="6" t="s">
        <v>36</v>
      </c>
      <c r="D2" s="6" t="s">
        <v>37</v>
      </c>
      <c r="E2" s="6" t="s">
        <v>38</v>
      </c>
      <c r="F2" s="6" t="s">
        <v>39</v>
      </c>
      <c r="G2" s="6" t="s">
        <v>40</v>
      </c>
      <c r="H2" s="6" t="s">
        <v>41</v>
      </c>
      <c r="I2" s="6" t="s">
        <v>42</v>
      </c>
      <c r="J2" s="6" t="s">
        <v>43</v>
      </c>
      <c r="K2" s="6" t="s">
        <v>44</v>
      </c>
      <c r="L2" s="6" t="s">
        <v>45</v>
      </c>
      <c r="M2" s="6" t="s">
        <v>46</v>
      </c>
      <c r="N2" s="6" t="s">
        <v>47</v>
      </c>
      <c r="O2" s="6" t="s">
        <v>48</v>
      </c>
      <c r="P2" s="6" t="s">
        <v>49</v>
      </c>
      <c r="Q2" s="6" t="s">
        <v>50</v>
      </c>
      <c r="R2" s="6" t="s">
        <v>51</v>
      </c>
      <c r="S2" s="6" t="s">
        <v>52</v>
      </c>
      <c r="T2" s="6" t="s">
        <v>53</v>
      </c>
      <c r="U2" s="6" t="s">
        <v>54</v>
      </c>
      <c r="V2" s="6" t="s">
        <v>55</v>
      </c>
    </row>
    <row r="3" spans="1:22" x14ac:dyDescent="0.25">
      <c r="A3" t="s">
        <v>56</v>
      </c>
      <c r="B3">
        <v>1</v>
      </c>
      <c r="C3" s="5">
        <v>42371</v>
      </c>
      <c r="D3" t="s">
        <v>57</v>
      </c>
      <c r="E3" t="s">
        <v>58</v>
      </c>
      <c r="F3" t="s">
        <v>59</v>
      </c>
      <c r="G3" t="s">
        <v>60</v>
      </c>
      <c r="H3" t="s">
        <v>61</v>
      </c>
      <c r="J3">
        <v>5</v>
      </c>
      <c r="K3" t="s">
        <v>62</v>
      </c>
      <c r="L3" t="s">
        <v>63</v>
      </c>
      <c r="M3" t="s">
        <v>64</v>
      </c>
      <c r="N3" t="s">
        <v>65</v>
      </c>
      <c r="O3" t="s">
        <v>66</v>
      </c>
      <c r="P3" t="s">
        <v>67</v>
      </c>
      <c r="Q3" t="s">
        <v>68</v>
      </c>
      <c r="S3" t="s">
        <v>69</v>
      </c>
      <c r="T3" t="s">
        <v>70</v>
      </c>
      <c r="U3" t="s">
        <v>71</v>
      </c>
      <c r="V3" s="7" t="str">
        <f>HYPERLINK("https://app.ntsb.gov/pdfgenerator/ReportGeneratorFile.ashx?EventID=20160104X11840&amp;AKey=1&amp;RType=Final&amp;IType=LA","PDF Report")</f>
        <v>PDF Report</v>
      </c>
    </row>
    <row r="4" spans="1:22" x14ac:dyDescent="0.25">
      <c r="A4" t="s">
        <v>72</v>
      </c>
      <c r="B4">
        <v>1</v>
      </c>
      <c r="C4" s="5">
        <v>42379</v>
      </c>
      <c r="D4" t="s">
        <v>73</v>
      </c>
      <c r="E4" t="s">
        <v>74</v>
      </c>
      <c r="F4" t="s">
        <v>75</v>
      </c>
      <c r="G4" t="s">
        <v>76</v>
      </c>
      <c r="H4" t="s">
        <v>61</v>
      </c>
      <c r="K4" t="s">
        <v>77</v>
      </c>
      <c r="L4" t="s">
        <v>63</v>
      </c>
      <c r="M4" t="s">
        <v>64</v>
      </c>
      <c r="N4" t="s">
        <v>65</v>
      </c>
      <c r="O4" t="s">
        <v>66</v>
      </c>
      <c r="P4" t="s">
        <v>78</v>
      </c>
      <c r="Q4" t="s">
        <v>68</v>
      </c>
      <c r="S4" t="s">
        <v>79</v>
      </c>
      <c r="T4" t="s">
        <v>80</v>
      </c>
      <c r="U4" t="s">
        <v>71</v>
      </c>
      <c r="V4" s="7" t="str">
        <f>HYPERLINK("https://app.ntsb.gov/pdfgenerator/ReportGeneratorFile.ashx?EventID=20160630X55224&amp;AKey=1&amp;RType=Final&amp;IType=CA","PDF Report")</f>
        <v>PDF Report</v>
      </c>
    </row>
    <row r="5" spans="1:22" x14ac:dyDescent="0.25">
      <c r="A5" t="s">
        <v>81</v>
      </c>
      <c r="B5">
        <v>1</v>
      </c>
      <c r="C5" s="5">
        <v>42384</v>
      </c>
      <c r="D5" t="s">
        <v>82</v>
      </c>
      <c r="E5" t="s">
        <v>83</v>
      </c>
      <c r="F5" t="s">
        <v>84</v>
      </c>
      <c r="G5" t="s">
        <v>60</v>
      </c>
      <c r="H5" t="s">
        <v>61</v>
      </c>
      <c r="K5" t="s">
        <v>85</v>
      </c>
      <c r="L5" t="s">
        <v>63</v>
      </c>
      <c r="M5" t="s">
        <v>64</v>
      </c>
      <c r="N5" t="s">
        <v>65</v>
      </c>
      <c r="O5" t="s">
        <v>66</v>
      </c>
      <c r="P5" t="s">
        <v>67</v>
      </c>
      <c r="Q5" t="s">
        <v>68</v>
      </c>
      <c r="S5" t="s">
        <v>86</v>
      </c>
      <c r="T5" t="s">
        <v>87</v>
      </c>
      <c r="U5" t="s">
        <v>71</v>
      </c>
      <c r="V5" s="7" t="str">
        <f>HYPERLINK("https://app.ntsb.gov/pdfgenerator/ReportGeneratorFile.ashx?EventID=20160121X00157&amp;AKey=1&amp;RType=Final&amp;IType=CA","PDF Report")</f>
        <v>PDF Report</v>
      </c>
    </row>
    <row r="6" spans="1:22" x14ac:dyDescent="0.25">
      <c r="A6" t="s">
        <v>88</v>
      </c>
      <c r="B6">
        <v>1</v>
      </c>
      <c r="C6" s="5">
        <v>42386</v>
      </c>
      <c r="D6" t="s">
        <v>89</v>
      </c>
      <c r="E6" t="s">
        <v>90</v>
      </c>
      <c r="F6" t="s">
        <v>91</v>
      </c>
      <c r="G6" t="s">
        <v>92</v>
      </c>
      <c r="H6" t="s">
        <v>61</v>
      </c>
      <c r="J6">
        <v>4</v>
      </c>
      <c r="K6" t="s">
        <v>62</v>
      </c>
      <c r="L6" t="s">
        <v>63</v>
      </c>
      <c r="M6" t="s">
        <v>64</v>
      </c>
      <c r="N6" t="s">
        <v>65</v>
      </c>
      <c r="O6" t="s">
        <v>66</v>
      </c>
      <c r="P6" t="s">
        <v>67</v>
      </c>
      <c r="Q6" t="s">
        <v>93</v>
      </c>
      <c r="S6" t="s">
        <v>94</v>
      </c>
      <c r="T6" t="s">
        <v>70</v>
      </c>
      <c r="U6" t="s">
        <v>71</v>
      </c>
      <c r="V6" s="7" t="str">
        <f>HYPERLINK("https://app.ntsb.gov/pdfgenerator/ReportGeneratorFile.ashx?EventID=20160119X14513&amp;AKey=1&amp;RType=Final&amp;IType=FA","PDF Report")</f>
        <v>PDF Report</v>
      </c>
    </row>
    <row r="7" spans="1:22" x14ac:dyDescent="0.25">
      <c r="A7" t="s">
        <v>95</v>
      </c>
      <c r="B7">
        <v>1</v>
      </c>
      <c r="C7" s="5">
        <v>42398</v>
      </c>
      <c r="D7" t="s">
        <v>96</v>
      </c>
      <c r="E7" t="s">
        <v>97</v>
      </c>
      <c r="F7" t="s">
        <v>98</v>
      </c>
      <c r="G7" t="s">
        <v>99</v>
      </c>
      <c r="H7" t="s">
        <v>61</v>
      </c>
      <c r="K7" t="s">
        <v>77</v>
      </c>
      <c r="L7" t="s">
        <v>63</v>
      </c>
      <c r="M7" t="s">
        <v>64</v>
      </c>
      <c r="N7" t="s">
        <v>65</v>
      </c>
      <c r="O7" t="s">
        <v>66</v>
      </c>
      <c r="P7" t="s">
        <v>78</v>
      </c>
      <c r="Q7" t="s">
        <v>93</v>
      </c>
      <c r="S7" t="s">
        <v>100</v>
      </c>
      <c r="T7" t="s">
        <v>70</v>
      </c>
      <c r="U7" t="s">
        <v>71</v>
      </c>
      <c r="V7" s="7" t="str">
        <f>HYPERLINK("https://app.ntsb.gov/pdfgenerator/ReportGeneratorFile.ashx?EventID=20160201X64621&amp;AKey=1&amp;RType=Final&amp;IType=LA","PDF Report")</f>
        <v>PDF Report</v>
      </c>
    </row>
    <row r="8" spans="1:22" x14ac:dyDescent="0.25">
      <c r="A8" t="s">
        <v>101</v>
      </c>
      <c r="B8">
        <v>1</v>
      </c>
      <c r="C8" s="5">
        <v>42431</v>
      </c>
      <c r="D8" t="s">
        <v>102</v>
      </c>
      <c r="E8" t="s">
        <v>103</v>
      </c>
      <c r="F8" t="s">
        <v>104</v>
      </c>
      <c r="G8" t="s">
        <v>105</v>
      </c>
      <c r="H8" t="s">
        <v>61</v>
      </c>
      <c r="K8" t="s">
        <v>77</v>
      </c>
      <c r="L8" t="s">
        <v>63</v>
      </c>
      <c r="M8" t="s">
        <v>64</v>
      </c>
      <c r="N8" t="s">
        <v>106</v>
      </c>
      <c r="O8" t="s">
        <v>66</v>
      </c>
      <c r="P8" t="s">
        <v>78</v>
      </c>
      <c r="Q8" t="s">
        <v>68</v>
      </c>
      <c r="S8" t="s">
        <v>107</v>
      </c>
      <c r="T8" t="s">
        <v>108</v>
      </c>
      <c r="U8" t="s">
        <v>71</v>
      </c>
      <c r="V8" s="7" t="str">
        <f>HYPERLINK("https://app.ntsb.gov/pdfgenerator/ReportGeneratorFile.ashx?EventID=20160323X61831&amp;AKey=1&amp;RType=Final&amp;IType=LA","PDF Report")</f>
        <v>PDF Report</v>
      </c>
    </row>
    <row r="9" spans="1:22" x14ac:dyDescent="0.25">
      <c r="A9" t="s">
        <v>109</v>
      </c>
      <c r="B9">
        <v>1</v>
      </c>
      <c r="C9" s="5">
        <v>42455</v>
      </c>
      <c r="D9" t="s">
        <v>110</v>
      </c>
      <c r="E9" t="s">
        <v>111</v>
      </c>
      <c r="F9" t="s">
        <v>112</v>
      </c>
      <c r="G9" t="s">
        <v>113</v>
      </c>
      <c r="H9" t="s">
        <v>61</v>
      </c>
      <c r="I9">
        <v>4</v>
      </c>
      <c r="K9" t="s">
        <v>114</v>
      </c>
      <c r="L9" t="s">
        <v>63</v>
      </c>
      <c r="M9" t="s">
        <v>64</v>
      </c>
      <c r="N9" t="s">
        <v>65</v>
      </c>
      <c r="O9" t="s">
        <v>66</v>
      </c>
      <c r="P9" t="s">
        <v>78</v>
      </c>
      <c r="Q9" t="s">
        <v>93</v>
      </c>
      <c r="S9" t="s">
        <v>115</v>
      </c>
      <c r="T9" t="s">
        <v>116</v>
      </c>
      <c r="U9" t="s">
        <v>71</v>
      </c>
      <c r="V9" s="7" t="str">
        <f>HYPERLINK("https://app.ntsb.gov/pdfgenerator/ReportGeneratorFile.ashx?EventID=20160326X80544&amp;AKey=1&amp;RType=Final&amp;IType=FA","PDF Report")</f>
        <v>PDF Report</v>
      </c>
    </row>
    <row r="10" spans="1:22" x14ac:dyDescent="0.25">
      <c r="A10" t="s">
        <v>117</v>
      </c>
      <c r="B10">
        <v>1</v>
      </c>
      <c r="C10" s="5">
        <v>42468</v>
      </c>
      <c r="D10" t="s">
        <v>118</v>
      </c>
      <c r="E10" t="s">
        <v>119</v>
      </c>
      <c r="F10" t="s">
        <v>120</v>
      </c>
      <c r="G10" t="s">
        <v>60</v>
      </c>
      <c r="H10" t="s">
        <v>61</v>
      </c>
      <c r="I10">
        <v>3</v>
      </c>
      <c r="J10">
        <v>1</v>
      </c>
      <c r="K10" t="s">
        <v>114</v>
      </c>
      <c r="L10" t="s">
        <v>63</v>
      </c>
      <c r="M10" t="s">
        <v>64</v>
      </c>
      <c r="N10" t="s">
        <v>65</v>
      </c>
      <c r="O10" t="s">
        <v>66</v>
      </c>
      <c r="P10" t="s">
        <v>78</v>
      </c>
      <c r="Q10" t="s">
        <v>68</v>
      </c>
      <c r="S10" t="s">
        <v>121</v>
      </c>
      <c r="T10" t="s">
        <v>70</v>
      </c>
      <c r="U10" t="s">
        <v>71</v>
      </c>
      <c r="V10" s="7" t="str">
        <f>HYPERLINK("https://app.ntsb.gov/pdfgenerator/ReportGeneratorFile.ashx?EventID=20160409X10944&amp;AKey=1&amp;RType=Final&amp;IType=FA","PDF Report")</f>
        <v>PDF Report</v>
      </c>
    </row>
    <row r="11" spans="1:22" x14ac:dyDescent="0.25">
      <c r="A11" t="s">
        <v>122</v>
      </c>
      <c r="B11">
        <v>1</v>
      </c>
      <c r="C11" s="5">
        <v>42475</v>
      </c>
      <c r="D11" t="s">
        <v>123</v>
      </c>
      <c r="E11" t="s">
        <v>124</v>
      </c>
      <c r="F11" t="s">
        <v>125</v>
      </c>
      <c r="G11" t="s">
        <v>126</v>
      </c>
      <c r="H11" t="s">
        <v>61</v>
      </c>
      <c r="K11" t="s">
        <v>77</v>
      </c>
      <c r="L11" t="s">
        <v>63</v>
      </c>
      <c r="M11" t="s">
        <v>64</v>
      </c>
      <c r="N11" t="s">
        <v>65</v>
      </c>
      <c r="O11" t="s">
        <v>66</v>
      </c>
      <c r="P11" t="s">
        <v>78</v>
      </c>
      <c r="Q11" t="s">
        <v>93</v>
      </c>
      <c r="S11" t="s">
        <v>121</v>
      </c>
      <c r="T11" t="s">
        <v>87</v>
      </c>
      <c r="U11" t="s">
        <v>71</v>
      </c>
      <c r="V11" s="7" t="str">
        <f>HYPERLINK("https://app.ntsb.gov/pdfgenerator/ReportGeneratorFile.ashx?EventID=20160415X13505&amp;AKey=1&amp;RType=Final&amp;IType=LA","PDF Report")</f>
        <v>PDF Report</v>
      </c>
    </row>
    <row r="12" spans="1:22" x14ac:dyDescent="0.25">
      <c r="A12" t="s">
        <v>127</v>
      </c>
      <c r="B12">
        <v>1</v>
      </c>
      <c r="C12" s="5">
        <v>42485</v>
      </c>
      <c r="D12" t="s">
        <v>128</v>
      </c>
      <c r="E12" t="s">
        <v>129</v>
      </c>
      <c r="F12" t="s">
        <v>130</v>
      </c>
      <c r="G12" t="s">
        <v>131</v>
      </c>
      <c r="H12" t="s">
        <v>61</v>
      </c>
      <c r="K12" t="s">
        <v>77</v>
      </c>
      <c r="L12" t="s">
        <v>63</v>
      </c>
      <c r="M12" t="s">
        <v>64</v>
      </c>
      <c r="N12" t="s">
        <v>65</v>
      </c>
      <c r="O12" t="s">
        <v>66</v>
      </c>
      <c r="P12" t="s">
        <v>78</v>
      </c>
      <c r="Q12" t="s">
        <v>93</v>
      </c>
      <c r="S12" t="s">
        <v>121</v>
      </c>
      <c r="T12" t="s">
        <v>116</v>
      </c>
      <c r="U12" t="s">
        <v>71</v>
      </c>
      <c r="V12" s="7" t="str">
        <f>HYPERLINK("https://app.ntsb.gov/pdfgenerator/ReportGeneratorFile.ashx?EventID=20160426X20123&amp;AKey=1&amp;RType=Final&amp;IType=LA","PDF Report")</f>
        <v>PDF Report</v>
      </c>
    </row>
    <row r="13" spans="1:22" x14ac:dyDescent="0.25">
      <c r="A13" t="s">
        <v>132</v>
      </c>
      <c r="B13">
        <v>1</v>
      </c>
      <c r="C13" s="5">
        <v>42486</v>
      </c>
      <c r="D13" t="s">
        <v>133</v>
      </c>
      <c r="E13" t="s">
        <v>134</v>
      </c>
      <c r="F13" t="s">
        <v>135</v>
      </c>
      <c r="G13" t="s">
        <v>136</v>
      </c>
      <c r="H13" t="s">
        <v>61</v>
      </c>
      <c r="K13" t="s">
        <v>77</v>
      </c>
      <c r="L13" t="s">
        <v>63</v>
      </c>
      <c r="M13" t="s">
        <v>64</v>
      </c>
      <c r="N13" t="s">
        <v>65</v>
      </c>
      <c r="O13" t="s">
        <v>66</v>
      </c>
      <c r="P13" t="s">
        <v>78</v>
      </c>
      <c r="Q13" t="s">
        <v>93</v>
      </c>
      <c r="S13" t="s">
        <v>86</v>
      </c>
      <c r="T13" t="s">
        <v>70</v>
      </c>
      <c r="U13" t="s">
        <v>71</v>
      </c>
      <c r="V13" s="7" t="str">
        <f>HYPERLINK("https://app.ntsb.gov/pdfgenerator/ReportGeneratorFile.ashx?EventID=20160723X95223&amp;AKey=1&amp;RType=Final&amp;IType=LA","PDF Report")</f>
        <v>PDF Report</v>
      </c>
    </row>
    <row r="14" spans="1:22" x14ac:dyDescent="0.25">
      <c r="A14" t="s">
        <v>137</v>
      </c>
      <c r="B14">
        <v>1</v>
      </c>
      <c r="C14" s="5">
        <v>42513</v>
      </c>
      <c r="D14" t="s">
        <v>138</v>
      </c>
      <c r="E14" t="s">
        <v>139</v>
      </c>
      <c r="F14" t="s">
        <v>140</v>
      </c>
      <c r="G14" t="s">
        <v>60</v>
      </c>
      <c r="H14" t="s">
        <v>61</v>
      </c>
      <c r="K14" t="s">
        <v>77</v>
      </c>
      <c r="L14" t="s">
        <v>63</v>
      </c>
      <c r="M14" t="s">
        <v>64</v>
      </c>
      <c r="N14" t="s">
        <v>65</v>
      </c>
      <c r="O14" t="s">
        <v>66</v>
      </c>
      <c r="P14" t="s">
        <v>78</v>
      </c>
      <c r="Q14" t="s">
        <v>68</v>
      </c>
      <c r="S14" t="s">
        <v>141</v>
      </c>
      <c r="T14" t="s">
        <v>142</v>
      </c>
      <c r="U14" t="s">
        <v>71</v>
      </c>
      <c r="V14" s="7" t="str">
        <f>HYPERLINK("https://app.ntsb.gov/pdfgenerator/ReportGeneratorFile.ashx?EventID=20160602X32125&amp;AKey=1&amp;RType=Final&amp;IType=CA","PDF Report")</f>
        <v>PDF Report</v>
      </c>
    </row>
    <row r="15" spans="1:22" x14ac:dyDescent="0.25">
      <c r="A15" t="s">
        <v>143</v>
      </c>
      <c r="B15">
        <v>1</v>
      </c>
      <c r="C15" s="5">
        <v>42524</v>
      </c>
      <c r="D15" t="s">
        <v>144</v>
      </c>
      <c r="E15" t="s">
        <v>145</v>
      </c>
      <c r="F15" t="s">
        <v>146</v>
      </c>
      <c r="G15" t="s">
        <v>147</v>
      </c>
      <c r="H15" t="s">
        <v>61</v>
      </c>
      <c r="K15" t="s">
        <v>85</v>
      </c>
      <c r="L15" t="s">
        <v>63</v>
      </c>
      <c r="M15" t="s">
        <v>64</v>
      </c>
      <c r="N15" t="s">
        <v>65</v>
      </c>
      <c r="O15" t="s">
        <v>66</v>
      </c>
      <c r="P15" t="s">
        <v>78</v>
      </c>
      <c r="Q15" t="s">
        <v>93</v>
      </c>
      <c r="S15" t="s">
        <v>94</v>
      </c>
      <c r="T15" t="s">
        <v>148</v>
      </c>
      <c r="U15" t="s">
        <v>71</v>
      </c>
      <c r="V15" s="7" t="str">
        <f>HYPERLINK("https://app.ntsb.gov/pdfgenerator/ReportGeneratorFile.ashx?EventID=20160603X45936&amp;AKey=1&amp;RType=Final&amp;IType=LA","PDF Report")</f>
        <v>PDF Report</v>
      </c>
    </row>
    <row r="16" spans="1:22" x14ac:dyDescent="0.25">
      <c r="A16" t="s">
        <v>149</v>
      </c>
      <c r="B16">
        <v>1</v>
      </c>
      <c r="C16" s="5">
        <v>42526</v>
      </c>
      <c r="D16" t="s">
        <v>150</v>
      </c>
      <c r="E16" t="s">
        <v>151</v>
      </c>
      <c r="F16" t="s">
        <v>152</v>
      </c>
      <c r="G16" t="s">
        <v>153</v>
      </c>
      <c r="H16" t="s">
        <v>61</v>
      </c>
      <c r="K16" t="s">
        <v>77</v>
      </c>
      <c r="L16" t="s">
        <v>63</v>
      </c>
      <c r="M16" t="s">
        <v>64</v>
      </c>
      <c r="N16" t="s">
        <v>65</v>
      </c>
      <c r="O16" t="s">
        <v>66</v>
      </c>
      <c r="P16" t="s">
        <v>67</v>
      </c>
      <c r="Q16" t="s">
        <v>68</v>
      </c>
      <c r="S16" t="s">
        <v>154</v>
      </c>
      <c r="T16" t="s">
        <v>80</v>
      </c>
      <c r="U16" t="s">
        <v>71</v>
      </c>
      <c r="V16" s="7" t="str">
        <f>HYPERLINK("https://app.ntsb.gov/pdfgenerator/ReportGeneratorFile.ashx?EventID=20160613X45543&amp;AKey=1&amp;RType=Final&amp;IType=CA","PDF Report")</f>
        <v>PDF Report</v>
      </c>
    </row>
    <row r="17" spans="1:22" x14ac:dyDescent="0.25">
      <c r="A17" t="s">
        <v>155</v>
      </c>
      <c r="B17">
        <v>1</v>
      </c>
      <c r="C17" s="5">
        <v>42537</v>
      </c>
      <c r="D17" t="s">
        <v>156</v>
      </c>
      <c r="E17" t="s">
        <v>157</v>
      </c>
      <c r="F17" t="s">
        <v>158</v>
      </c>
      <c r="G17" t="s">
        <v>136</v>
      </c>
      <c r="H17" t="s">
        <v>61</v>
      </c>
      <c r="I17">
        <v>2</v>
      </c>
      <c r="K17" t="s">
        <v>114</v>
      </c>
      <c r="L17" t="s">
        <v>159</v>
      </c>
      <c r="M17" t="s">
        <v>64</v>
      </c>
      <c r="N17" t="s">
        <v>65</v>
      </c>
      <c r="O17" t="s">
        <v>66</v>
      </c>
      <c r="P17" t="s">
        <v>78</v>
      </c>
      <c r="Q17" t="s">
        <v>68</v>
      </c>
      <c r="S17" t="s">
        <v>69</v>
      </c>
      <c r="T17" t="s">
        <v>108</v>
      </c>
      <c r="U17" t="s">
        <v>71</v>
      </c>
      <c r="V17" s="7" t="str">
        <f>HYPERLINK("https://app.ntsb.gov/pdfgenerator/ReportGeneratorFile.ashx?EventID=20160616X04226&amp;AKey=1&amp;RType=Final&amp;IType=FA","PDF Report")</f>
        <v>PDF Report</v>
      </c>
    </row>
    <row r="18" spans="1:22" x14ac:dyDescent="0.25">
      <c r="A18" t="s">
        <v>160</v>
      </c>
      <c r="B18">
        <v>1</v>
      </c>
      <c r="C18" s="5">
        <v>42577</v>
      </c>
      <c r="D18" t="s">
        <v>161</v>
      </c>
      <c r="E18" t="s">
        <v>162</v>
      </c>
      <c r="F18" t="s">
        <v>163</v>
      </c>
      <c r="G18" t="s">
        <v>131</v>
      </c>
      <c r="H18" t="s">
        <v>61</v>
      </c>
      <c r="K18" t="s">
        <v>85</v>
      </c>
      <c r="L18" t="s">
        <v>63</v>
      </c>
      <c r="M18" t="s">
        <v>64</v>
      </c>
      <c r="N18" t="s">
        <v>65</v>
      </c>
      <c r="O18" t="s">
        <v>66</v>
      </c>
      <c r="P18" t="s">
        <v>78</v>
      </c>
      <c r="Q18" t="s">
        <v>68</v>
      </c>
      <c r="S18" t="s">
        <v>164</v>
      </c>
      <c r="T18" t="s">
        <v>87</v>
      </c>
      <c r="U18" t="s">
        <v>71</v>
      </c>
      <c r="V18" s="7" t="str">
        <f>HYPERLINK("https://app.ntsb.gov/pdfgenerator/ReportGeneratorFile.ashx?EventID=20160726X02205&amp;AKey=1&amp;RType=Final&amp;IType=FA","PDF Report")</f>
        <v>PDF Report</v>
      </c>
    </row>
    <row r="19" spans="1:22" x14ac:dyDescent="0.25">
      <c r="A19" t="s">
        <v>165</v>
      </c>
      <c r="B19">
        <v>1</v>
      </c>
      <c r="C19" s="5">
        <v>42580</v>
      </c>
      <c r="D19" t="s">
        <v>166</v>
      </c>
      <c r="E19" t="s">
        <v>167</v>
      </c>
      <c r="F19" t="s">
        <v>168</v>
      </c>
      <c r="G19" t="s">
        <v>169</v>
      </c>
      <c r="H19" t="s">
        <v>61</v>
      </c>
      <c r="I19">
        <v>4</v>
      </c>
      <c r="K19" t="s">
        <v>114</v>
      </c>
      <c r="L19" t="s">
        <v>159</v>
      </c>
      <c r="M19" t="s">
        <v>64</v>
      </c>
      <c r="N19" t="s">
        <v>65</v>
      </c>
      <c r="O19" t="s">
        <v>66</v>
      </c>
      <c r="P19" t="s">
        <v>78</v>
      </c>
      <c r="Q19" t="s">
        <v>68</v>
      </c>
      <c r="S19" t="s">
        <v>170</v>
      </c>
      <c r="T19" t="s">
        <v>70</v>
      </c>
      <c r="U19" t="s">
        <v>71</v>
      </c>
      <c r="V19" s="7" t="str">
        <f>HYPERLINK("https://app.ntsb.gov/pdfgenerator/ReportGeneratorFile.ashx?EventID=20160729X31455&amp;AKey=1&amp;RType=Final&amp;IType=FA","PDF Report")</f>
        <v>PDF Report</v>
      </c>
    </row>
    <row r="20" spans="1:22" x14ac:dyDescent="0.25">
      <c r="A20" t="s">
        <v>171</v>
      </c>
      <c r="B20">
        <v>1</v>
      </c>
      <c r="C20" s="5">
        <v>42583</v>
      </c>
      <c r="D20" t="s">
        <v>172</v>
      </c>
      <c r="E20" t="s">
        <v>173</v>
      </c>
      <c r="F20" t="s">
        <v>174</v>
      </c>
      <c r="G20" t="s">
        <v>175</v>
      </c>
      <c r="H20" t="s">
        <v>61</v>
      </c>
      <c r="K20" t="s">
        <v>77</v>
      </c>
      <c r="L20" t="s">
        <v>63</v>
      </c>
      <c r="M20" t="s">
        <v>64</v>
      </c>
      <c r="N20" t="s">
        <v>106</v>
      </c>
      <c r="O20" t="s">
        <v>66</v>
      </c>
      <c r="P20" t="s">
        <v>78</v>
      </c>
      <c r="Q20" t="s">
        <v>68</v>
      </c>
      <c r="S20" t="s">
        <v>86</v>
      </c>
      <c r="T20" t="s">
        <v>70</v>
      </c>
      <c r="U20" t="s">
        <v>71</v>
      </c>
      <c r="V20" s="7" t="str">
        <f>HYPERLINK("https://app.ntsb.gov/pdfgenerator/ReportGeneratorFile.ashx?EventID=20160802X22428&amp;AKey=1&amp;RType=Final&amp;IType=LA","PDF Report")</f>
        <v>PDF Report</v>
      </c>
    </row>
    <row r="21" spans="1:22" x14ac:dyDescent="0.25">
      <c r="A21" t="s">
        <v>176</v>
      </c>
      <c r="B21">
        <v>1</v>
      </c>
      <c r="C21" s="5">
        <v>42605</v>
      </c>
      <c r="D21" t="s">
        <v>177</v>
      </c>
      <c r="E21" t="s">
        <v>178</v>
      </c>
      <c r="F21" t="s">
        <v>179</v>
      </c>
      <c r="G21" t="s">
        <v>60</v>
      </c>
      <c r="H21" t="s">
        <v>61</v>
      </c>
      <c r="K21" t="s">
        <v>77</v>
      </c>
      <c r="L21" t="s">
        <v>63</v>
      </c>
      <c r="M21" t="s">
        <v>64</v>
      </c>
      <c r="N21" t="s">
        <v>65</v>
      </c>
      <c r="O21" t="s">
        <v>66</v>
      </c>
      <c r="P21" t="s">
        <v>67</v>
      </c>
      <c r="Q21" t="s">
        <v>68</v>
      </c>
      <c r="S21" t="s">
        <v>141</v>
      </c>
      <c r="T21" t="s">
        <v>87</v>
      </c>
      <c r="U21" t="s">
        <v>71</v>
      </c>
      <c r="V21" s="7" t="str">
        <f>HYPERLINK("https://app.ntsb.gov/pdfgenerator/ReportGeneratorFile.ashx?EventID=20160823X90755&amp;AKey=1&amp;RType=Final&amp;IType=CA","PDF Report")</f>
        <v>PDF Report</v>
      </c>
    </row>
    <row r="22" spans="1:22" x14ac:dyDescent="0.25">
      <c r="A22" t="s">
        <v>180</v>
      </c>
      <c r="B22">
        <v>1</v>
      </c>
      <c r="C22" s="5">
        <v>42606</v>
      </c>
      <c r="D22" t="s">
        <v>181</v>
      </c>
      <c r="E22" t="s">
        <v>182</v>
      </c>
      <c r="F22" t="s">
        <v>183</v>
      </c>
      <c r="G22" t="s">
        <v>184</v>
      </c>
      <c r="H22" t="s">
        <v>61</v>
      </c>
      <c r="K22" t="s">
        <v>77</v>
      </c>
      <c r="L22" t="s">
        <v>63</v>
      </c>
      <c r="M22" t="s">
        <v>64</v>
      </c>
      <c r="N22" t="s">
        <v>65</v>
      </c>
      <c r="O22" t="s">
        <v>66</v>
      </c>
      <c r="P22" t="s">
        <v>78</v>
      </c>
      <c r="Q22" t="s">
        <v>93</v>
      </c>
      <c r="S22" t="s">
        <v>86</v>
      </c>
      <c r="T22" t="s">
        <v>185</v>
      </c>
      <c r="U22" t="s">
        <v>71</v>
      </c>
      <c r="V22" s="7" t="str">
        <f>HYPERLINK("https://app.ntsb.gov/pdfgenerator/ReportGeneratorFile.ashx?EventID=20160826X74427&amp;AKey=1&amp;RType=Final&amp;IType=CA","PDF Report")</f>
        <v>PDF Report</v>
      </c>
    </row>
    <row r="23" spans="1:22" x14ac:dyDescent="0.25">
      <c r="A23" t="s">
        <v>186</v>
      </c>
      <c r="B23">
        <v>1</v>
      </c>
      <c r="C23" s="5">
        <v>42607</v>
      </c>
      <c r="D23" t="s">
        <v>187</v>
      </c>
      <c r="E23" t="s">
        <v>188</v>
      </c>
      <c r="F23" t="s">
        <v>189</v>
      </c>
      <c r="G23" t="s">
        <v>60</v>
      </c>
      <c r="H23" t="s">
        <v>61</v>
      </c>
      <c r="K23" t="s">
        <v>77</v>
      </c>
      <c r="L23" t="s">
        <v>63</v>
      </c>
      <c r="M23" t="s">
        <v>64</v>
      </c>
      <c r="N23" t="s">
        <v>65</v>
      </c>
      <c r="O23" t="s">
        <v>66</v>
      </c>
      <c r="P23" t="s">
        <v>78</v>
      </c>
      <c r="Q23" t="s">
        <v>68</v>
      </c>
      <c r="S23" t="s">
        <v>141</v>
      </c>
      <c r="T23" t="s">
        <v>87</v>
      </c>
      <c r="U23" t="s">
        <v>71</v>
      </c>
      <c r="V23" s="7" t="str">
        <f>HYPERLINK("https://app.ntsb.gov/pdfgenerator/ReportGeneratorFile.ashx?EventID=20160830X35738&amp;AKey=1&amp;RType=Final&amp;IType=CA","PDF Report")</f>
        <v>PDF Report</v>
      </c>
    </row>
    <row r="24" spans="1:22" x14ac:dyDescent="0.25">
      <c r="A24" t="s">
        <v>190</v>
      </c>
      <c r="B24">
        <v>1</v>
      </c>
      <c r="C24" s="5">
        <v>42613</v>
      </c>
      <c r="D24" t="s">
        <v>191</v>
      </c>
      <c r="E24" t="s">
        <v>192</v>
      </c>
      <c r="F24" t="s">
        <v>193</v>
      </c>
      <c r="G24" t="s">
        <v>60</v>
      </c>
      <c r="H24" t="s">
        <v>61</v>
      </c>
      <c r="I24">
        <v>5</v>
      </c>
      <c r="K24" t="s">
        <v>114</v>
      </c>
      <c r="L24" t="s">
        <v>159</v>
      </c>
      <c r="M24" t="s">
        <v>64</v>
      </c>
      <c r="N24" t="s">
        <v>65</v>
      </c>
      <c r="O24" t="s">
        <v>66</v>
      </c>
      <c r="P24" t="s">
        <v>67</v>
      </c>
      <c r="Q24" t="s">
        <v>68</v>
      </c>
      <c r="S24" t="s">
        <v>194</v>
      </c>
      <c r="T24" t="s">
        <v>70</v>
      </c>
      <c r="U24" t="s">
        <v>71</v>
      </c>
      <c r="V24" s="7" t="str">
        <f>HYPERLINK("https://app.ntsb.gov/pdfgenerator/ReportGeneratorFile.ashx?EventID=20160831X62719&amp;AKey=1&amp;RType=Final&amp;IType=FA","PDF Report")</f>
        <v>PDF Report</v>
      </c>
    </row>
    <row r="25" spans="1:22" x14ac:dyDescent="0.25">
      <c r="A25" t="s">
        <v>195</v>
      </c>
      <c r="B25">
        <v>1</v>
      </c>
      <c r="C25" s="5">
        <v>42622</v>
      </c>
      <c r="D25" t="s">
        <v>196</v>
      </c>
      <c r="E25" t="s">
        <v>197</v>
      </c>
      <c r="F25" t="s">
        <v>198</v>
      </c>
      <c r="G25" t="s">
        <v>60</v>
      </c>
      <c r="H25" t="s">
        <v>61</v>
      </c>
      <c r="J25">
        <v>3</v>
      </c>
      <c r="K25" t="s">
        <v>62</v>
      </c>
      <c r="L25" t="s">
        <v>63</v>
      </c>
      <c r="M25" t="s">
        <v>64</v>
      </c>
      <c r="N25" t="s">
        <v>65</v>
      </c>
      <c r="O25" t="s">
        <v>66</v>
      </c>
      <c r="P25" t="s">
        <v>78</v>
      </c>
      <c r="Q25" t="s">
        <v>68</v>
      </c>
      <c r="S25" t="s">
        <v>121</v>
      </c>
      <c r="T25" t="s">
        <v>148</v>
      </c>
      <c r="U25" t="s">
        <v>71</v>
      </c>
      <c r="V25" s="7" t="str">
        <f>HYPERLINK("https://app.ntsb.gov/pdfgenerator/ReportGeneratorFile.ashx?EventID=20160909X71952&amp;AKey=1&amp;RType=Final&amp;IType=LA","PDF Report")</f>
        <v>PDF Report</v>
      </c>
    </row>
    <row r="26" spans="1:22" x14ac:dyDescent="0.25">
      <c r="A26" t="s">
        <v>199</v>
      </c>
      <c r="B26">
        <v>1</v>
      </c>
      <c r="C26" s="5">
        <v>42629</v>
      </c>
      <c r="D26" t="s">
        <v>200</v>
      </c>
      <c r="E26" t="s">
        <v>201</v>
      </c>
      <c r="F26" t="s">
        <v>202</v>
      </c>
      <c r="G26" t="s">
        <v>60</v>
      </c>
      <c r="H26" t="s">
        <v>61</v>
      </c>
      <c r="K26" t="s">
        <v>77</v>
      </c>
      <c r="L26" t="s">
        <v>63</v>
      </c>
      <c r="M26" t="s">
        <v>64</v>
      </c>
      <c r="N26" t="s">
        <v>65</v>
      </c>
      <c r="O26" t="s">
        <v>66</v>
      </c>
      <c r="P26" t="s">
        <v>78</v>
      </c>
      <c r="Q26" t="s">
        <v>68</v>
      </c>
      <c r="S26" t="s">
        <v>141</v>
      </c>
      <c r="T26" t="s">
        <v>116</v>
      </c>
      <c r="U26" t="s">
        <v>71</v>
      </c>
      <c r="V26" s="7" t="str">
        <f>HYPERLINK("https://app.ntsb.gov/pdfgenerator/ReportGeneratorFile.ashx?EventID=20160920X74309&amp;AKey=1&amp;RType=Final&amp;IType=LA","PDF Report")</f>
        <v>PDF Report</v>
      </c>
    </row>
    <row r="27" spans="1:22" x14ac:dyDescent="0.25">
      <c r="A27" t="s">
        <v>203</v>
      </c>
      <c r="B27">
        <v>1</v>
      </c>
      <c r="C27" s="5">
        <v>42630</v>
      </c>
      <c r="D27" t="s">
        <v>204</v>
      </c>
      <c r="E27" t="s">
        <v>205</v>
      </c>
      <c r="F27" t="s">
        <v>206</v>
      </c>
      <c r="G27" t="s">
        <v>207</v>
      </c>
      <c r="H27" t="s">
        <v>61</v>
      </c>
      <c r="J27">
        <v>3</v>
      </c>
      <c r="K27" t="s">
        <v>62</v>
      </c>
      <c r="L27" t="s">
        <v>159</v>
      </c>
      <c r="M27" t="s">
        <v>64</v>
      </c>
      <c r="N27" t="s">
        <v>65</v>
      </c>
      <c r="O27" t="s">
        <v>66</v>
      </c>
      <c r="P27" t="s">
        <v>78</v>
      </c>
      <c r="Q27" t="s">
        <v>93</v>
      </c>
      <c r="S27" t="s">
        <v>121</v>
      </c>
      <c r="T27" t="s">
        <v>108</v>
      </c>
      <c r="U27" t="s">
        <v>71</v>
      </c>
      <c r="V27" s="7" t="str">
        <f>HYPERLINK("https://app.ntsb.gov/pdfgenerator/ReportGeneratorFile.ashx?EventID=20160917X62400&amp;AKey=1&amp;RType=Final&amp;IType=FA","PDF Report")</f>
        <v>PDF Report</v>
      </c>
    </row>
    <row r="28" spans="1:22" x14ac:dyDescent="0.25">
      <c r="A28" t="s">
        <v>208</v>
      </c>
      <c r="B28">
        <v>1</v>
      </c>
      <c r="C28" s="5">
        <v>42638</v>
      </c>
      <c r="D28" t="s">
        <v>209</v>
      </c>
      <c r="E28" t="s">
        <v>210</v>
      </c>
      <c r="F28" t="s">
        <v>211</v>
      </c>
      <c r="G28" t="s">
        <v>60</v>
      </c>
      <c r="H28" t="s">
        <v>61</v>
      </c>
      <c r="K28" t="s">
        <v>77</v>
      </c>
      <c r="L28" t="s">
        <v>63</v>
      </c>
      <c r="M28" t="s">
        <v>64</v>
      </c>
      <c r="N28" t="s">
        <v>106</v>
      </c>
      <c r="O28" t="s">
        <v>66</v>
      </c>
      <c r="P28" t="s">
        <v>78</v>
      </c>
      <c r="Q28" t="s">
        <v>68</v>
      </c>
      <c r="S28" t="s">
        <v>86</v>
      </c>
      <c r="T28" t="s">
        <v>116</v>
      </c>
      <c r="U28" t="s">
        <v>71</v>
      </c>
      <c r="V28" s="7" t="str">
        <f>HYPERLINK("https://app.ntsb.gov/pdfgenerator/ReportGeneratorFile.ashx?EventID=20160928X65149&amp;AKey=1&amp;RType=Final&amp;IType=LA","PDF Report")</f>
        <v>PDF Report</v>
      </c>
    </row>
    <row r="29" spans="1:22" x14ac:dyDescent="0.25">
      <c r="A29" t="s">
        <v>212</v>
      </c>
      <c r="B29">
        <v>1</v>
      </c>
      <c r="C29" s="5">
        <v>42642</v>
      </c>
      <c r="D29" t="s">
        <v>213</v>
      </c>
      <c r="E29" t="s">
        <v>214</v>
      </c>
      <c r="F29" t="s">
        <v>215</v>
      </c>
      <c r="G29" t="s">
        <v>216</v>
      </c>
      <c r="H29" t="s">
        <v>61</v>
      </c>
      <c r="J29">
        <v>1</v>
      </c>
      <c r="K29" t="s">
        <v>62</v>
      </c>
      <c r="L29" t="s">
        <v>63</v>
      </c>
      <c r="M29" t="s">
        <v>64</v>
      </c>
      <c r="N29" t="s">
        <v>65</v>
      </c>
      <c r="O29" t="s">
        <v>66</v>
      </c>
      <c r="P29" t="s">
        <v>78</v>
      </c>
      <c r="Q29" t="s">
        <v>93</v>
      </c>
      <c r="S29" t="s">
        <v>121</v>
      </c>
      <c r="T29" t="s">
        <v>87</v>
      </c>
      <c r="U29" t="s">
        <v>71</v>
      </c>
      <c r="V29" s="7" t="str">
        <f>HYPERLINK("https://app.ntsb.gov/pdfgenerator/ReportGeneratorFile.ashx?EventID=20160929X02931&amp;AKey=1&amp;RType=Final&amp;IType=LA","PDF Report")</f>
        <v>PDF Report</v>
      </c>
    </row>
    <row r="30" spans="1:22" x14ac:dyDescent="0.25">
      <c r="A30" t="s">
        <v>217</v>
      </c>
      <c r="B30">
        <v>1</v>
      </c>
      <c r="C30" s="5">
        <v>42643</v>
      </c>
      <c r="D30" t="s">
        <v>218</v>
      </c>
      <c r="E30" t="s">
        <v>219</v>
      </c>
      <c r="F30" t="s">
        <v>220</v>
      </c>
      <c r="G30" t="s">
        <v>221</v>
      </c>
      <c r="H30" t="s">
        <v>61</v>
      </c>
      <c r="J30">
        <v>2</v>
      </c>
      <c r="K30" t="s">
        <v>62</v>
      </c>
      <c r="L30" t="s">
        <v>63</v>
      </c>
      <c r="M30" t="s">
        <v>64</v>
      </c>
      <c r="N30" t="s">
        <v>65</v>
      </c>
      <c r="O30" t="s">
        <v>66</v>
      </c>
      <c r="P30" t="s">
        <v>67</v>
      </c>
      <c r="Q30" t="s">
        <v>68</v>
      </c>
      <c r="S30" t="s">
        <v>115</v>
      </c>
      <c r="T30" t="s">
        <v>70</v>
      </c>
      <c r="U30" t="s">
        <v>71</v>
      </c>
      <c r="V30" s="7" t="str">
        <f>HYPERLINK("https://app.ntsb.gov/pdfgenerator/ReportGeneratorFile.ashx?EventID=20160921X20513&amp;AKey=1&amp;RType=Final&amp;IType=LA","PDF Report")</f>
        <v>PDF Report</v>
      </c>
    </row>
    <row r="31" spans="1:22" x14ac:dyDescent="0.25">
      <c r="A31" t="s">
        <v>222</v>
      </c>
      <c r="B31">
        <v>1</v>
      </c>
      <c r="C31" s="5">
        <v>42645</v>
      </c>
      <c r="D31" t="s">
        <v>223</v>
      </c>
      <c r="E31" t="s">
        <v>224</v>
      </c>
      <c r="F31" t="s">
        <v>225</v>
      </c>
      <c r="G31" t="s">
        <v>60</v>
      </c>
      <c r="H31" t="s">
        <v>61</v>
      </c>
      <c r="I31">
        <v>3</v>
      </c>
      <c r="K31" t="s">
        <v>114</v>
      </c>
      <c r="L31" t="s">
        <v>159</v>
      </c>
      <c r="M31" t="s">
        <v>64</v>
      </c>
      <c r="N31" t="s">
        <v>65</v>
      </c>
      <c r="O31" t="s">
        <v>66</v>
      </c>
      <c r="P31" t="s">
        <v>67</v>
      </c>
      <c r="Q31" t="s">
        <v>68</v>
      </c>
      <c r="S31" t="s">
        <v>115</v>
      </c>
      <c r="T31" t="s">
        <v>70</v>
      </c>
      <c r="U31" t="s">
        <v>71</v>
      </c>
      <c r="V31" s="7" t="str">
        <f>HYPERLINK("https://app.ntsb.gov/pdfgenerator/ReportGeneratorFile.ashx?EventID=20161002X25827&amp;AKey=1&amp;RType=Final&amp;IType=MA","PDF Report")</f>
        <v>PDF Report</v>
      </c>
    </row>
    <row r="32" spans="1:22" x14ac:dyDescent="0.25">
      <c r="A32" t="s">
        <v>226</v>
      </c>
      <c r="B32">
        <v>1</v>
      </c>
      <c r="C32" s="5">
        <v>42647</v>
      </c>
      <c r="D32" t="s">
        <v>227</v>
      </c>
      <c r="E32" t="s">
        <v>228</v>
      </c>
      <c r="F32" t="s">
        <v>229</v>
      </c>
      <c r="G32" t="s">
        <v>92</v>
      </c>
      <c r="H32" t="s">
        <v>61</v>
      </c>
      <c r="K32" t="s">
        <v>77</v>
      </c>
      <c r="L32" t="s">
        <v>63</v>
      </c>
      <c r="M32" t="s">
        <v>64</v>
      </c>
      <c r="N32" t="s">
        <v>65</v>
      </c>
      <c r="O32" t="s">
        <v>66</v>
      </c>
      <c r="P32" t="s">
        <v>78</v>
      </c>
      <c r="Q32" t="s">
        <v>93</v>
      </c>
      <c r="S32" t="s">
        <v>230</v>
      </c>
      <c r="T32" t="s">
        <v>148</v>
      </c>
      <c r="U32" t="s">
        <v>71</v>
      </c>
      <c r="V32" s="7" t="str">
        <f>HYPERLINK("https://app.ntsb.gov/pdfgenerator/ReportGeneratorFile.ashx?EventID=20161012X62544&amp;AKey=1&amp;RType=Final&amp;IType=LA","PDF Report")</f>
        <v>PDF Report</v>
      </c>
    </row>
    <row r="33" spans="1:22" x14ac:dyDescent="0.25">
      <c r="A33" t="s">
        <v>231</v>
      </c>
      <c r="B33">
        <v>1</v>
      </c>
      <c r="C33" s="5">
        <v>42668</v>
      </c>
      <c r="D33" t="s">
        <v>232</v>
      </c>
      <c r="E33" t="s">
        <v>233</v>
      </c>
      <c r="F33" t="s">
        <v>234</v>
      </c>
      <c r="G33" t="s">
        <v>136</v>
      </c>
      <c r="H33" t="s">
        <v>61</v>
      </c>
      <c r="K33" t="s">
        <v>77</v>
      </c>
      <c r="L33" t="s">
        <v>63</v>
      </c>
      <c r="M33" t="s">
        <v>64</v>
      </c>
      <c r="N33" t="s">
        <v>65</v>
      </c>
      <c r="O33" t="s">
        <v>66</v>
      </c>
      <c r="P33" t="s">
        <v>78</v>
      </c>
      <c r="Q33" t="s">
        <v>68</v>
      </c>
      <c r="S33" t="s">
        <v>141</v>
      </c>
      <c r="T33" t="s">
        <v>87</v>
      </c>
      <c r="U33" t="s">
        <v>71</v>
      </c>
      <c r="V33" s="7" t="str">
        <f>HYPERLINK("https://app.ntsb.gov/pdfgenerator/ReportGeneratorFile.ashx?EventID=20161122X01429&amp;AKey=1&amp;RType=Final&amp;IType=CA","PDF Report")</f>
        <v>PDF Report</v>
      </c>
    </row>
    <row r="34" spans="1:22" x14ac:dyDescent="0.25">
      <c r="A34" t="s">
        <v>235</v>
      </c>
      <c r="B34">
        <v>1</v>
      </c>
      <c r="C34" s="5">
        <v>42682</v>
      </c>
      <c r="D34" t="s">
        <v>236</v>
      </c>
      <c r="E34" t="s">
        <v>237</v>
      </c>
      <c r="F34" t="s">
        <v>238</v>
      </c>
      <c r="G34" t="s">
        <v>239</v>
      </c>
      <c r="H34" t="s">
        <v>61</v>
      </c>
      <c r="K34" t="s">
        <v>77</v>
      </c>
      <c r="L34" t="s">
        <v>63</v>
      </c>
      <c r="M34" t="s">
        <v>64</v>
      </c>
      <c r="N34" t="s">
        <v>106</v>
      </c>
      <c r="O34" t="s">
        <v>66</v>
      </c>
      <c r="P34" t="s">
        <v>78</v>
      </c>
      <c r="Q34" t="s">
        <v>68</v>
      </c>
      <c r="S34" t="s">
        <v>141</v>
      </c>
      <c r="T34" t="s">
        <v>116</v>
      </c>
      <c r="U34" t="s">
        <v>71</v>
      </c>
      <c r="V34" s="7" t="str">
        <f>HYPERLINK("https://app.ntsb.gov/pdfgenerator/ReportGeneratorFile.ashx?EventID=20161123X24110&amp;AKey=1&amp;RType=Final&amp;IType=CA","PDF Report")</f>
        <v>PDF Report</v>
      </c>
    </row>
    <row r="35" spans="1:22" x14ac:dyDescent="0.25">
      <c r="A35" t="s">
        <v>240</v>
      </c>
      <c r="B35">
        <v>1</v>
      </c>
      <c r="C35" s="5">
        <v>42692</v>
      </c>
      <c r="D35" t="s">
        <v>241</v>
      </c>
      <c r="E35" t="s">
        <v>242</v>
      </c>
      <c r="F35" t="s">
        <v>243</v>
      </c>
      <c r="G35" t="s">
        <v>244</v>
      </c>
      <c r="H35" t="s">
        <v>61</v>
      </c>
      <c r="I35">
        <v>4</v>
      </c>
      <c r="K35" t="s">
        <v>114</v>
      </c>
      <c r="L35" t="s">
        <v>159</v>
      </c>
      <c r="M35" t="s">
        <v>64</v>
      </c>
      <c r="N35" t="s">
        <v>65</v>
      </c>
      <c r="O35" t="s">
        <v>66</v>
      </c>
      <c r="P35" t="s">
        <v>78</v>
      </c>
      <c r="Q35" t="s">
        <v>68</v>
      </c>
      <c r="S35" t="s">
        <v>94</v>
      </c>
      <c r="T35" t="s">
        <v>148</v>
      </c>
      <c r="U35" t="s">
        <v>71</v>
      </c>
      <c r="V35" s="7" t="str">
        <f>HYPERLINK("https://app.ntsb.gov/pdfgenerator/ReportGeneratorFile.ashx?EventID=20161119X04951&amp;AKey=1&amp;RType=Final&amp;IType=FA","PDF Report")</f>
        <v>PDF Report</v>
      </c>
    </row>
    <row r="36" spans="1:22" x14ac:dyDescent="0.25">
      <c r="A36" t="s">
        <v>245</v>
      </c>
      <c r="B36">
        <v>1</v>
      </c>
      <c r="C36" s="5">
        <v>42694</v>
      </c>
      <c r="D36" t="s">
        <v>246</v>
      </c>
      <c r="E36" t="s">
        <v>247</v>
      </c>
      <c r="F36" t="s">
        <v>248</v>
      </c>
      <c r="G36" t="s">
        <v>60</v>
      </c>
      <c r="H36" t="s">
        <v>61</v>
      </c>
      <c r="J36">
        <v>1</v>
      </c>
      <c r="K36" t="s">
        <v>62</v>
      </c>
      <c r="L36" t="s">
        <v>85</v>
      </c>
      <c r="M36" t="s">
        <v>64</v>
      </c>
      <c r="N36" t="s">
        <v>65</v>
      </c>
      <c r="O36" t="s">
        <v>66</v>
      </c>
      <c r="P36" t="s">
        <v>78</v>
      </c>
      <c r="Q36" t="s">
        <v>68</v>
      </c>
      <c r="S36" t="s">
        <v>100</v>
      </c>
      <c r="T36" t="s">
        <v>70</v>
      </c>
      <c r="U36" t="s">
        <v>71</v>
      </c>
      <c r="V36" s="7" t="str">
        <f>HYPERLINK("https://app.ntsb.gov/pdfgenerator/ReportGeneratorFile.ashx?EventID=20161221X32443&amp;AKey=1&amp;RType=Final&amp;IType=LA","PDF Report")</f>
        <v>PDF Report</v>
      </c>
    </row>
    <row r="37" spans="1:22" x14ac:dyDescent="0.25">
      <c r="A37" t="s">
        <v>249</v>
      </c>
      <c r="B37">
        <v>1</v>
      </c>
      <c r="C37" s="5">
        <v>42697</v>
      </c>
      <c r="D37" t="s">
        <v>250</v>
      </c>
      <c r="E37" t="s">
        <v>251</v>
      </c>
      <c r="F37" t="s">
        <v>252</v>
      </c>
      <c r="G37" t="s">
        <v>207</v>
      </c>
      <c r="H37" t="s">
        <v>61</v>
      </c>
      <c r="K37" t="s">
        <v>85</v>
      </c>
      <c r="L37" t="s">
        <v>63</v>
      </c>
      <c r="M37" t="s">
        <v>64</v>
      </c>
      <c r="N37" t="s">
        <v>65</v>
      </c>
      <c r="O37" t="s">
        <v>66</v>
      </c>
      <c r="P37" t="s">
        <v>78</v>
      </c>
      <c r="Q37" t="s">
        <v>68</v>
      </c>
      <c r="S37" t="s">
        <v>69</v>
      </c>
      <c r="T37" t="s">
        <v>108</v>
      </c>
      <c r="U37" t="s">
        <v>71</v>
      </c>
      <c r="V37" s="7" t="str">
        <f>HYPERLINK("https://app.ntsb.gov/pdfgenerator/ReportGeneratorFile.ashx?EventID=20161128X83501&amp;AKey=1&amp;RType=Final&amp;IType=LA","PDF Report")</f>
        <v>PDF Report</v>
      </c>
    </row>
    <row r="38" spans="1:22" x14ac:dyDescent="0.25">
      <c r="A38" t="s">
        <v>253</v>
      </c>
      <c r="B38">
        <v>1</v>
      </c>
      <c r="C38" s="5">
        <v>42709</v>
      </c>
      <c r="D38" t="s">
        <v>254</v>
      </c>
      <c r="E38" t="s">
        <v>255</v>
      </c>
      <c r="F38" t="s">
        <v>256</v>
      </c>
      <c r="G38" t="s">
        <v>126</v>
      </c>
      <c r="H38" t="s">
        <v>61</v>
      </c>
      <c r="I38">
        <v>1</v>
      </c>
      <c r="K38" t="s">
        <v>114</v>
      </c>
      <c r="L38" t="s">
        <v>159</v>
      </c>
      <c r="M38" t="s">
        <v>64</v>
      </c>
      <c r="N38" t="s">
        <v>106</v>
      </c>
      <c r="O38" t="s">
        <v>66</v>
      </c>
      <c r="P38" t="s">
        <v>78</v>
      </c>
      <c r="Q38" t="s">
        <v>68</v>
      </c>
      <c r="S38" t="s">
        <v>121</v>
      </c>
      <c r="T38" t="s">
        <v>185</v>
      </c>
      <c r="U38" t="s">
        <v>71</v>
      </c>
      <c r="V38" s="7" t="str">
        <f>HYPERLINK("https://app.ntsb.gov/pdfgenerator/ReportGeneratorFile.ashx?EventID=20161205X33941&amp;AKey=1&amp;RType=Final&amp;IType=FA","PDF Report")</f>
        <v>PDF Report</v>
      </c>
    </row>
    <row r="39" spans="1:22" x14ac:dyDescent="0.25">
      <c r="A39" t="s">
        <v>257</v>
      </c>
      <c r="B39">
        <v>1</v>
      </c>
      <c r="C39" s="5">
        <v>42716</v>
      </c>
      <c r="D39" t="s">
        <v>258</v>
      </c>
      <c r="E39" t="s">
        <v>259</v>
      </c>
      <c r="F39" t="s">
        <v>260</v>
      </c>
      <c r="G39" t="s">
        <v>175</v>
      </c>
      <c r="H39" t="s">
        <v>61</v>
      </c>
      <c r="I39">
        <v>1</v>
      </c>
      <c r="K39" t="s">
        <v>114</v>
      </c>
      <c r="L39" t="s">
        <v>159</v>
      </c>
      <c r="M39" t="s">
        <v>64</v>
      </c>
      <c r="N39" t="s">
        <v>106</v>
      </c>
      <c r="O39" t="s">
        <v>66</v>
      </c>
      <c r="P39" t="s">
        <v>78</v>
      </c>
      <c r="Q39" t="s">
        <v>68</v>
      </c>
      <c r="S39" t="s">
        <v>121</v>
      </c>
      <c r="T39" t="s">
        <v>148</v>
      </c>
      <c r="U39" t="s">
        <v>71</v>
      </c>
      <c r="V39" s="7" t="str">
        <f>HYPERLINK("https://app.ntsb.gov/pdfgenerator/ReportGeneratorFile.ashx?EventID=20161212X23428&amp;AKey=1&amp;RType=Final&amp;IType=FA","PDF Report")</f>
        <v>PDF Report</v>
      </c>
    </row>
    <row r="40" spans="1:22" x14ac:dyDescent="0.25">
      <c r="A40" t="s">
        <v>261</v>
      </c>
      <c r="B40">
        <v>1</v>
      </c>
      <c r="C40" s="5">
        <v>42719</v>
      </c>
      <c r="D40" t="s">
        <v>262</v>
      </c>
      <c r="E40" t="s">
        <v>263</v>
      </c>
      <c r="F40" t="s">
        <v>264</v>
      </c>
      <c r="G40" t="s">
        <v>60</v>
      </c>
      <c r="H40" t="s">
        <v>61</v>
      </c>
      <c r="K40" t="s">
        <v>77</v>
      </c>
      <c r="L40" t="s">
        <v>63</v>
      </c>
      <c r="M40" t="s">
        <v>64</v>
      </c>
      <c r="N40" t="s">
        <v>65</v>
      </c>
      <c r="O40" t="s">
        <v>66</v>
      </c>
      <c r="P40" t="s">
        <v>78</v>
      </c>
      <c r="Q40" t="s">
        <v>68</v>
      </c>
      <c r="S40" t="s">
        <v>230</v>
      </c>
      <c r="T40" t="s">
        <v>116</v>
      </c>
      <c r="U40" t="s">
        <v>71</v>
      </c>
      <c r="V40" s="7" t="str">
        <f>HYPERLINK("https://app.ntsb.gov/pdfgenerator/ReportGeneratorFile.ashx?EventID=20161228X02152&amp;AKey=1&amp;RType=Final&amp;IType=CA","PDF Report")</f>
        <v>PDF Report</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5927A-5215-4451-A352-1FAECFA65080}">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11" customFormat="1" x14ac:dyDescent="0.25">
      <c r="A1" s="10" t="s">
        <v>265</v>
      </c>
    </row>
    <row r="2" spans="1:3" s="6" customFormat="1" x14ac:dyDescent="0.25">
      <c r="A2" s="6" t="s">
        <v>266</v>
      </c>
      <c r="B2" s="6" t="s">
        <v>267</v>
      </c>
      <c r="C2" s="6" t="s">
        <v>268</v>
      </c>
    </row>
    <row r="3" spans="1:3" x14ac:dyDescent="0.25">
      <c r="A3">
        <v>2007</v>
      </c>
      <c r="B3">
        <v>0</v>
      </c>
      <c r="C3">
        <v>3</v>
      </c>
    </row>
    <row r="4" spans="1:3" x14ac:dyDescent="0.25">
      <c r="A4">
        <v>2008</v>
      </c>
      <c r="B4">
        <v>0</v>
      </c>
      <c r="C4">
        <v>7</v>
      </c>
    </row>
    <row r="5" spans="1:3" x14ac:dyDescent="0.25">
      <c r="A5">
        <v>2009</v>
      </c>
      <c r="B5">
        <v>0</v>
      </c>
      <c r="C5">
        <v>2</v>
      </c>
    </row>
    <row r="6" spans="1:3" x14ac:dyDescent="0.25">
      <c r="A6">
        <v>2010</v>
      </c>
      <c r="B6">
        <v>0</v>
      </c>
      <c r="C6">
        <v>6</v>
      </c>
    </row>
    <row r="7" spans="1:3" x14ac:dyDescent="0.25">
      <c r="A7">
        <v>2011</v>
      </c>
      <c r="B7">
        <v>0</v>
      </c>
      <c r="C7">
        <v>4</v>
      </c>
    </row>
    <row r="8" spans="1:3" x14ac:dyDescent="0.25">
      <c r="A8">
        <v>2012</v>
      </c>
      <c r="B8">
        <v>0</v>
      </c>
      <c r="C8">
        <v>3</v>
      </c>
    </row>
    <row r="9" spans="1:3" x14ac:dyDescent="0.25">
      <c r="A9">
        <v>2013</v>
      </c>
      <c r="B9">
        <v>2</v>
      </c>
      <c r="C9">
        <v>6</v>
      </c>
    </row>
    <row r="10" spans="1:3" x14ac:dyDescent="0.25">
      <c r="A10">
        <v>2014</v>
      </c>
      <c r="B10">
        <v>0</v>
      </c>
      <c r="C10">
        <v>3</v>
      </c>
    </row>
    <row r="11" spans="1:3" x14ac:dyDescent="0.25">
      <c r="A11">
        <v>2015</v>
      </c>
      <c r="B11">
        <v>1</v>
      </c>
      <c r="C11">
        <v>4</v>
      </c>
    </row>
    <row r="12" spans="1:3" x14ac:dyDescent="0.25">
      <c r="A12">
        <v>2016</v>
      </c>
      <c r="B12">
        <v>2</v>
      </c>
      <c r="C12">
        <v>8</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B0B0-862A-4420-9DD8-FCEBB926CBE9}">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11" customFormat="1" x14ac:dyDescent="0.25">
      <c r="A1" s="10" t="s">
        <v>269</v>
      </c>
    </row>
    <row r="2" spans="1:2" s="6" customFormat="1" x14ac:dyDescent="0.25">
      <c r="A2" s="6" t="s">
        <v>266</v>
      </c>
      <c r="B2" s="6" t="s">
        <v>270</v>
      </c>
    </row>
    <row r="3" spans="1:2" x14ac:dyDescent="0.25">
      <c r="A3">
        <v>2007</v>
      </c>
      <c r="B3">
        <v>2.9170099999999999</v>
      </c>
    </row>
    <row r="4" spans="1:2" x14ac:dyDescent="0.25">
      <c r="A4">
        <v>2008</v>
      </c>
      <c r="B4">
        <v>2.9693900000000002</v>
      </c>
    </row>
    <row r="5" spans="1:2" x14ac:dyDescent="0.25">
      <c r="A5">
        <v>2009</v>
      </c>
      <c r="B5">
        <v>3.09545</v>
      </c>
    </row>
    <row r="6" spans="1:2" x14ac:dyDescent="0.25">
      <c r="A6">
        <v>2010</v>
      </c>
      <c r="B6">
        <v>3.1464799999999999</v>
      </c>
    </row>
    <row r="7" spans="1:2" x14ac:dyDescent="0.25">
      <c r="A7">
        <v>2011</v>
      </c>
      <c r="B7">
        <v>3.2563200000000001</v>
      </c>
    </row>
    <row r="8" spans="1:2" x14ac:dyDescent="0.25">
      <c r="A8">
        <v>2012</v>
      </c>
      <c r="B8">
        <v>3.2241599999999999</v>
      </c>
    </row>
    <row r="9" spans="1:2" x14ac:dyDescent="0.25">
      <c r="A9">
        <v>2013</v>
      </c>
      <c r="B9">
        <v>3.2515399999999999</v>
      </c>
    </row>
    <row r="10" spans="1:2" x14ac:dyDescent="0.25">
      <c r="A10">
        <v>2014</v>
      </c>
      <c r="B10">
        <v>3.5854400000000002</v>
      </c>
    </row>
    <row r="11" spans="1:2" x14ac:dyDescent="0.25">
      <c r="A11">
        <v>2015</v>
      </c>
      <c r="B11">
        <v>3.7313900000000002</v>
      </c>
    </row>
    <row r="12" spans="1:2" x14ac:dyDescent="0.25">
      <c r="A12">
        <v>2016</v>
      </c>
      <c r="B12">
        <v>3.8677800000000002</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DA64-0690-49F7-A8E6-D497EB6957D5}">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11" customFormat="1" x14ac:dyDescent="0.25">
      <c r="A1" s="10" t="s">
        <v>271</v>
      </c>
    </row>
    <row r="2" spans="1:2" s="6" customFormat="1" x14ac:dyDescent="0.25">
      <c r="A2" s="6" t="s">
        <v>266</v>
      </c>
      <c r="B2" s="6" t="s">
        <v>272</v>
      </c>
    </row>
    <row r="3" spans="1:2" x14ac:dyDescent="0.25">
      <c r="A3">
        <v>2007</v>
      </c>
      <c r="B3">
        <v>5.92577</v>
      </c>
    </row>
    <row r="4" spans="1:2" x14ac:dyDescent="0.25">
      <c r="A4">
        <v>2008</v>
      </c>
      <c r="B4">
        <v>5.8895499999999998</v>
      </c>
    </row>
    <row r="5" spans="1:2" x14ac:dyDescent="0.25">
      <c r="A5">
        <v>2009</v>
      </c>
      <c r="B5">
        <v>5.8918200000000001</v>
      </c>
    </row>
    <row r="6" spans="1:2" x14ac:dyDescent="0.25">
      <c r="A6">
        <v>2010</v>
      </c>
      <c r="B6">
        <v>6.05342</v>
      </c>
    </row>
    <row r="7" spans="1:2" x14ac:dyDescent="0.25">
      <c r="A7">
        <v>2011</v>
      </c>
      <c r="B7">
        <v>6.0789799999999996</v>
      </c>
    </row>
    <row r="8" spans="1:2" x14ac:dyDescent="0.25">
      <c r="A8">
        <v>2012</v>
      </c>
      <c r="B8">
        <v>6.0201399999999996</v>
      </c>
    </row>
    <row r="9" spans="1:2" x14ac:dyDescent="0.25">
      <c r="A9">
        <v>2013</v>
      </c>
      <c r="B9">
        <v>5.77447</v>
      </c>
    </row>
    <row r="10" spans="1:2" x14ac:dyDescent="0.25">
      <c r="A10">
        <v>2014</v>
      </c>
      <c r="B10">
        <v>6.4490499999999997</v>
      </c>
    </row>
    <row r="11" spans="1:2" x14ac:dyDescent="0.25">
      <c r="A11">
        <v>2015</v>
      </c>
      <c r="B11">
        <v>6.3598400000000002</v>
      </c>
    </row>
    <row r="12" spans="1:2" x14ac:dyDescent="0.25">
      <c r="A12">
        <v>2016</v>
      </c>
      <c r="B12">
        <v>6.4255500000000003</v>
      </c>
    </row>
  </sheetData>
  <mergeCells count="1">
    <mergeCell ref="A1:XF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DA55A-9408-454E-8532-282CE91B476B}">
  <dimension ref="A1:C12"/>
  <sheetViews>
    <sheetView workbookViewId="0">
      <selection sqref="A1:XFD1"/>
    </sheetView>
  </sheetViews>
  <sheetFormatPr defaultRowHeight="15" x14ac:dyDescent="0.25"/>
  <cols>
    <col min="1" max="1" width="13.85546875" bestFit="1" customWidth="1"/>
    <col min="2" max="2" width="31" bestFit="1" customWidth="1"/>
    <col min="3" max="3" width="31.7109375" bestFit="1" customWidth="1"/>
  </cols>
  <sheetData>
    <row r="1" spans="1:3" s="11" customFormat="1" x14ac:dyDescent="0.25">
      <c r="A1" s="10" t="s">
        <v>273</v>
      </c>
    </row>
    <row r="2" spans="1:3" s="6" customFormat="1" x14ac:dyDescent="0.25">
      <c r="A2" s="6" t="s">
        <v>266</v>
      </c>
      <c r="B2" s="6" t="s">
        <v>274</v>
      </c>
      <c r="C2" s="6" t="s">
        <v>275</v>
      </c>
    </row>
    <row r="3" spans="1:3" x14ac:dyDescent="0.25">
      <c r="A3">
        <v>2007</v>
      </c>
      <c r="B3">
        <v>0.50626332105363525</v>
      </c>
      <c r="C3">
        <v>1.028450365271288</v>
      </c>
    </row>
    <row r="4" spans="1:3" x14ac:dyDescent="0.25">
      <c r="A4">
        <v>2008</v>
      </c>
      <c r="B4">
        <v>1.1885458141963308</v>
      </c>
      <c r="C4">
        <v>2.3573865339345792</v>
      </c>
    </row>
    <row r="5" spans="1:3" x14ac:dyDescent="0.25">
      <c r="A5">
        <v>2009</v>
      </c>
      <c r="B5">
        <v>0.33945368324219</v>
      </c>
      <c r="C5">
        <v>0.64610961249575993</v>
      </c>
    </row>
    <row r="6" spans="1:3" x14ac:dyDescent="0.25">
      <c r="A6">
        <v>2010</v>
      </c>
      <c r="B6">
        <v>0.99117523647789185</v>
      </c>
      <c r="C6">
        <v>1.9068927817751899</v>
      </c>
    </row>
    <row r="7" spans="1:3" x14ac:dyDescent="0.25">
      <c r="A7">
        <v>2011</v>
      </c>
      <c r="B7">
        <v>0.65800512585993043</v>
      </c>
      <c r="C7">
        <v>1.2283805031446542</v>
      </c>
    </row>
    <row r="8" spans="1:3" x14ac:dyDescent="0.25">
      <c r="A8">
        <v>2012</v>
      </c>
      <c r="B8">
        <v>0.49832728142534893</v>
      </c>
      <c r="C8">
        <v>0.93047491439630792</v>
      </c>
    </row>
    <row r="9" spans="1:3" x14ac:dyDescent="0.25">
      <c r="A9">
        <v>2013</v>
      </c>
      <c r="B9">
        <v>1.0390563982495362</v>
      </c>
      <c r="C9">
        <v>1.8452794675753643</v>
      </c>
    </row>
    <row r="10" spans="1:3" x14ac:dyDescent="0.25">
      <c r="A10">
        <v>2014</v>
      </c>
      <c r="B10">
        <v>0.46518479465967855</v>
      </c>
      <c r="C10">
        <v>0.83671739033424075</v>
      </c>
    </row>
    <row r="11" spans="1:3" x14ac:dyDescent="0.25">
      <c r="A11">
        <v>2015</v>
      </c>
      <c r="B11">
        <v>0.62894664016704827</v>
      </c>
      <c r="C11">
        <v>1.0719865787280343</v>
      </c>
    </row>
    <row r="12" spans="1:3" x14ac:dyDescent="0.25">
      <c r="A12">
        <v>2016</v>
      </c>
      <c r="B12">
        <v>1.2450296083603738</v>
      </c>
      <c r="C12">
        <v>2.0683699693364153</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C6AD-70EF-4BE9-A914-D06FF3E63993}">
  <dimension ref="A1:C9"/>
  <sheetViews>
    <sheetView workbookViewId="0">
      <selection sqref="A1:XFD1"/>
    </sheetView>
  </sheetViews>
  <sheetFormatPr defaultRowHeight="15" x14ac:dyDescent="0.25"/>
  <cols>
    <col min="1" max="1" width="32.42578125" bestFit="1" customWidth="1"/>
    <col min="2" max="2" width="6" bestFit="1" customWidth="1"/>
    <col min="3" max="3" width="10.42578125" bestFit="1" customWidth="1"/>
  </cols>
  <sheetData>
    <row r="1" spans="1:3" s="11" customFormat="1" x14ac:dyDescent="0.25">
      <c r="A1" s="10" t="s">
        <v>276</v>
      </c>
    </row>
    <row r="2" spans="1:3" s="6" customFormat="1" x14ac:dyDescent="0.25">
      <c r="A2" s="6" t="s">
        <v>277</v>
      </c>
      <c r="B2" s="6" t="s">
        <v>267</v>
      </c>
      <c r="C2" s="6" t="s">
        <v>278</v>
      </c>
    </row>
    <row r="3" spans="1:3" x14ac:dyDescent="0.25">
      <c r="A3" t="s">
        <v>279</v>
      </c>
      <c r="B3">
        <v>1</v>
      </c>
      <c r="C3">
        <v>1</v>
      </c>
    </row>
    <row r="4" spans="1:3" x14ac:dyDescent="0.25">
      <c r="A4" t="s">
        <v>280</v>
      </c>
      <c r="B4">
        <v>1</v>
      </c>
      <c r="C4">
        <v>0</v>
      </c>
    </row>
    <row r="5" spans="1:3" x14ac:dyDescent="0.25">
      <c r="A5" t="s">
        <v>281</v>
      </c>
      <c r="B5">
        <v>0</v>
      </c>
      <c r="C5">
        <v>1</v>
      </c>
    </row>
    <row r="6" spans="1:3" x14ac:dyDescent="0.25">
      <c r="A6" t="s">
        <v>282</v>
      </c>
      <c r="B6">
        <v>0</v>
      </c>
      <c r="C6">
        <v>1</v>
      </c>
    </row>
    <row r="7" spans="1:3" x14ac:dyDescent="0.25">
      <c r="A7" t="s">
        <v>283</v>
      </c>
      <c r="B7">
        <v>0</v>
      </c>
      <c r="C7">
        <v>1</v>
      </c>
    </row>
    <row r="8" spans="1:3" x14ac:dyDescent="0.25">
      <c r="A8" t="s">
        <v>284</v>
      </c>
      <c r="B8">
        <v>0</v>
      </c>
      <c r="C8">
        <v>1</v>
      </c>
    </row>
    <row r="9" spans="1:3" x14ac:dyDescent="0.25">
      <c r="A9" t="s">
        <v>285</v>
      </c>
      <c r="B9">
        <v>0</v>
      </c>
      <c r="C9">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86AE-0041-4EB7-8271-4A7BEBB3C5BC}">
  <dimension ref="A1:C5"/>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1" customFormat="1" x14ac:dyDescent="0.25">
      <c r="A1" s="10" t="s">
        <v>286</v>
      </c>
    </row>
    <row r="2" spans="1:3" s="6" customFormat="1" x14ac:dyDescent="0.25">
      <c r="A2" s="6" t="s">
        <v>287</v>
      </c>
      <c r="B2" s="6" t="s">
        <v>267</v>
      </c>
      <c r="C2" s="6" t="s">
        <v>278</v>
      </c>
    </row>
    <row r="3" spans="1:3" x14ac:dyDescent="0.25">
      <c r="A3" t="s">
        <v>288</v>
      </c>
      <c r="B3">
        <v>2</v>
      </c>
      <c r="C3">
        <v>3</v>
      </c>
    </row>
    <row r="4" spans="1:3" x14ac:dyDescent="0.25">
      <c r="A4" t="s">
        <v>289</v>
      </c>
      <c r="B4">
        <v>0</v>
      </c>
      <c r="C4">
        <v>2</v>
      </c>
    </row>
    <row r="5" spans="1:3" x14ac:dyDescent="0.25">
      <c r="A5" t="s">
        <v>290</v>
      </c>
      <c r="B5">
        <v>0</v>
      </c>
      <c r="C5">
        <v>1</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71792-9B5A-44D9-AA76-84BBFE023C6A}">
  <dimension ref="A1:C12"/>
  <sheetViews>
    <sheetView workbookViewId="0">
      <selection sqref="A1:XFD1"/>
    </sheetView>
  </sheetViews>
  <sheetFormatPr defaultRowHeight="15" x14ac:dyDescent="0.25"/>
  <cols>
    <col min="1" max="1" width="13.85546875" bestFit="1" customWidth="1"/>
    <col min="2" max="2" width="10.28515625" bestFit="1" customWidth="1"/>
    <col min="3" max="3" width="11.140625" bestFit="1" customWidth="1"/>
  </cols>
  <sheetData>
    <row r="1" spans="1:3" s="11" customFormat="1" x14ac:dyDescent="0.25">
      <c r="A1" s="10" t="s">
        <v>291</v>
      </c>
    </row>
    <row r="2" spans="1:3" s="6" customFormat="1" x14ac:dyDescent="0.25">
      <c r="A2" s="6" t="s">
        <v>266</v>
      </c>
      <c r="B2" s="6" t="s">
        <v>292</v>
      </c>
      <c r="C2" s="6" t="s">
        <v>293</v>
      </c>
    </row>
    <row r="3" spans="1:3" x14ac:dyDescent="0.25">
      <c r="A3" s="8">
        <v>2007</v>
      </c>
      <c r="B3">
        <v>10.41694</v>
      </c>
      <c r="C3">
        <v>29.493939999999998</v>
      </c>
    </row>
    <row r="4" spans="1:3" x14ac:dyDescent="0.25">
      <c r="A4" s="8">
        <v>2008</v>
      </c>
      <c r="B4">
        <v>12.07732</v>
      </c>
      <c r="C4">
        <v>19.759930000000001</v>
      </c>
    </row>
    <row r="5" spans="1:3" x14ac:dyDescent="0.25">
      <c r="A5" s="8">
        <v>2009</v>
      </c>
      <c r="B5">
        <v>10.412979999999999</v>
      </c>
      <c r="C5">
        <v>18.41583</v>
      </c>
    </row>
    <row r="6" spans="1:3" x14ac:dyDescent="0.25">
      <c r="A6" s="8">
        <v>2010</v>
      </c>
      <c r="B6">
        <v>12.56448</v>
      </c>
      <c r="C6">
        <v>18.273060000000001</v>
      </c>
    </row>
    <row r="7" spans="1:3" x14ac:dyDescent="0.25">
      <c r="A7" s="8" t="s">
        <v>336</v>
      </c>
    </row>
    <row r="8" spans="1:3" x14ac:dyDescent="0.25">
      <c r="A8" s="8">
        <v>2012</v>
      </c>
      <c r="B8">
        <v>14.306509999999999</v>
      </c>
      <c r="C8">
        <v>20.72373</v>
      </c>
    </row>
    <row r="9" spans="1:3" x14ac:dyDescent="0.25">
      <c r="A9" s="8">
        <v>2013</v>
      </c>
      <c r="B9">
        <v>10.91357</v>
      </c>
      <c r="C9">
        <v>22.59169</v>
      </c>
    </row>
    <row r="10" spans="1:3" x14ac:dyDescent="0.25">
      <c r="A10" s="8">
        <v>2014</v>
      </c>
      <c r="B10">
        <v>11.38897</v>
      </c>
      <c r="C10">
        <v>24.721309999999999</v>
      </c>
    </row>
    <row r="11" spans="1:3" x14ac:dyDescent="0.25">
      <c r="A11" s="8">
        <v>2015</v>
      </c>
      <c r="B11">
        <v>11.60622</v>
      </c>
      <c r="C11">
        <v>23.930479999999999</v>
      </c>
    </row>
    <row r="12" spans="1:3" x14ac:dyDescent="0.25">
      <c r="A12" s="8">
        <v>2016</v>
      </c>
      <c r="B12">
        <v>10.71698</v>
      </c>
      <c r="C12">
        <v>24.10858</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C52692-093F-4A49-A627-80779892BA55}"/>
</file>

<file path=customXml/itemProps2.xml><?xml version="1.0" encoding="utf-8"?>
<ds:datastoreItem xmlns:ds="http://schemas.openxmlformats.org/officeDocument/2006/customXml" ds:itemID="{58103DDA-857D-40DC-8903-3C0933394C79}"/>
</file>

<file path=customXml/itemProps3.xml><?xml version="1.0" encoding="utf-8"?>
<ds:datastoreItem xmlns:ds="http://schemas.openxmlformats.org/officeDocument/2006/customXml" ds:itemID="{AAB9CB1F-EBAD-4328-9555-A92DA6D8AD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Data_Part135</vt:lpstr>
      <vt:lpstr>Part135_Scheduled_Accidents</vt:lpstr>
      <vt:lpstr>Part135_Scheduled_FlightHours</vt:lpstr>
      <vt:lpstr>Part135_Scheduled_Departures</vt:lpstr>
      <vt:lpstr>Part135_Scheduled_AccRate</vt:lpstr>
      <vt:lpstr>Part135_Scheduled_DefiningEvent</vt:lpstr>
      <vt:lpstr>Part135_Scheduled_PhaseOfFlight</vt:lpstr>
      <vt:lpstr>Part135_NonSched_FlightHours</vt:lpstr>
      <vt:lpstr>Part135_NonSched_FixedWing_Acci</vt:lpstr>
      <vt:lpstr>Part135_NonSched_Heli_Accidents</vt:lpstr>
      <vt:lpstr>Part135_NonSched_FixedWing_AccR</vt:lpstr>
      <vt:lpstr>Part135_NonSched_Heli_AccRate</vt:lpstr>
      <vt:lpstr>Part135_NonSched_FixedWing_Defi</vt:lpstr>
      <vt:lpstr>Part135_NonSched_FixedWing_Phas</vt:lpstr>
      <vt:lpstr>Part135_NonSched_Heli_DefiningE</vt:lpstr>
      <vt:lpstr>Part135_NonSched_Heli_PhaseOfFl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2018-10-25T15:24:45Z</dcterms:created>
  <dcterms:modified xsi:type="dcterms:W3CDTF">2018-10-26T16:42:56Z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