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t1\Office_Shares\RE\RE10\RE10_Common\Annual Reviews\2016 Annual Review\Tables for public links\"/>
    </mc:Choice>
  </mc:AlternateContent>
  <xr:revisionPtr revIDLastSave="0" documentId="13_ncr:1_{637DB3FD-B160-424E-91D6-4BD96D8A0EE3}" xr6:coauthVersionLast="37" xr6:coauthVersionMax="37" xr10:uidLastSave="{00000000-0000-0000-0000-000000000000}"/>
  <bookViews>
    <workbookView xWindow="0" yWindow="0" windowWidth="21570" windowHeight="10830" xr2:uid="{613467CB-0C57-41B7-914B-9656CEA56960}"/>
  </bookViews>
  <sheets>
    <sheet name="Readme" sheetId="2" r:id="rId1"/>
    <sheet name="Data_Part121" sheetId="3" r:id="rId2"/>
    <sheet name="Part121_Accidents" sheetId="4" r:id="rId3"/>
    <sheet name="Part121_AccRate" sheetId="5" r:id="rId4"/>
    <sheet name="Part121_Severity" sheetId="6" r:id="rId5"/>
    <sheet name="Part121_DefiningEvent" sheetId="7" r:id="rId6"/>
    <sheet name="Part121_PhaseOfFlight" sheetId="8" r:id="rId7"/>
    <sheet name="Part121_FlightHours" sheetId="9" r:id="rId8"/>
    <sheet name="Part121_Departures" sheetId="10" r:id="rId9"/>
    <sheet name="Part121_Enplanements" sheetId="11" r:id="rId10"/>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34" i="3" l="1"/>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<sst xmlns="http://schemas.openxmlformats.org/spreadsheetml/2006/main" count="642" uniqueCount="280">
  <si>
    <t>Data_Part121</t>
  </si>
  <si>
    <t>This worksheet contains NTSB accident data (one row per accident aircraft) for all aircraft involved in accidents in calendar year 2016 while operating under 14 CFR Part 121. The data dictionary for this worksheet is shown below.</t>
  </si>
  <si>
    <t>Part121_Accidents</t>
  </si>
  <si>
    <t>This worksheet summarizes total and fatal Part 121 accidents from 2007 through 2016, using NTSB accident data.</t>
  </si>
  <si>
    <t>Part121_AccRate</t>
  </si>
  <si>
    <t>This worksheet summarizes Part 121 accident rates from 2007 through 2016, using NTSB accident data and FAA activity data.</t>
  </si>
  <si>
    <t>Part121_Severity</t>
  </si>
  <si>
    <t>This worksheet summarizes Part 121 accidents by accident severity from 2007 through 2016, using NTSB accident data and severity categories described in 61 FR 64540 (https://federalregister.gov/a/96-30936) and 62 FR 7804 (https://federalregister.gov/a/97-4159)</t>
  </si>
  <si>
    <t>Part121_DefiningEvent</t>
  </si>
  <si>
    <t>This worksheet summarizes the defining events for Part 121 accident aircraft in 2016, using NTSB accident data and occurrence categories developed by the CAST/ICAO Common Taxonomy Team.</t>
  </si>
  <si>
    <t>Part121_PhaseOfFlight</t>
  </si>
  <si>
    <t>This worksheet summarizes the phases of flight associated with the defining events for Part 121 accident aircraft in 2016, using NTSB accident data and phase of flight categories developed by the CAST/ICAO Common Taxonomy Team.</t>
  </si>
  <si>
    <t>Part121_FlightHours</t>
  </si>
  <si>
    <t>This worksheet summarizes Part 121 flight hours from 2007 through 2016, using FAA data.</t>
  </si>
  <si>
    <t>Part121_Departures</t>
  </si>
  <si>
    <t>This worksheet summarizes Part 121 flight departures from 2007 through 2016, using FAA data.</t>
  </si>
  <si>
    <t>Part121_Enplanements</t>
  </si>
  <si>
    <t>This worksheet summarizes Part 121 passenger enplanements from 2007 through 2016, using FAA data.</t>
  </si>
  <si>
    <t>This workbook contains the following worksheets:</t>
  </si>
  <si>
    <t>Part 121 Accident Aircraft, 2016</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</si>
  <si>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</si>
  <si>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</si>
  <si>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</si>
  <si>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</si>
  <si>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</si>
  <si>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</si>
  <si>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</si>
  <si>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</si>
  <si>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</si>
  <si>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</si>
  <si>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</si>
  <si>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</si>
  <si>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</si>
  <si>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</si>
  <si>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</si>
  <si>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</si>
  <si>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</si>
  <si>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</si>
  <si>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</si>
  <si>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</si>
  <si>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</si>
  <si>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accident_report</t>
  </si>
  <si>
    <t>DCA16CA041</t>
  </si>
  <si>
    <t>355239N</t>
  </si>
  <si>
    <t>0784715W</t>
  </si>
  <si>
    <t>Raleigh</t>
  </si>
  <si>
    <t>NC</t>
  </si>
  <si>
    <t>USA</t>
  </si>
  <si>
    <t>SERS</t>
  </si>
  <si>
    <t>NONE</t>
  </si>
  <si>
    <t xml:space="preserve">121 </t>
  </si>
  <si>
    <t xml:space="preserve">PAX </t>
  </si>
  <si>
    <t>DOM</t>
  </si>
  <si>
    <t>SCHD</t>
  </si>
  <si>
    <t xml:space="preserve">AIR </t>
  </si>
  <si>
    <t>TURB</t>
  </si>
  <si>
    <t>ENR</t>
  </si>
  <si>
    <t>No</t>
  </si>
  <si>
    <t>DCA16CA070</t>
  </si>
  <si>
    <t>404114N</t>
  </si>
  <si>
    <t>0741039W</t>
  </si>
  <si>
    <t>Newark</t>
  </si>
  <si>
    <t>NJ</t>
  </si>
  <si>
    <t>SUBS</t>
  </si>
  <si>
    <t>GCOL</t>
  </si>
  <si>
    <t>STD</t>
  </si>
  <si>
    <t>DCA16CA077</t>
  </si>
  <si>
    <t>283000N</t>
  </si>
  <si>
    <t>0793000W</t>
  </si>
  <si>
    <t>Titusville</t>
  </si>
  <si>
    <t>FL</t>
  </si>
  <si>
    <t>DCA16LA096</t>
  </si>
  <si>
    <t>594511N</t>
  </si>
  <si>
    <t>1545446W</t>
  </si>
  <si>
    <t>Iliamna</t>
  </si>
  <si>
    <t>AK</t>
  </si>
  <si>
    <t>CARG</t>
  </si>
  <si>
    <t>NSCH</t>
  </si>
  <si>
    <t>SCF-NP</t>
  </si>
  <si>
    <t>DCA16CA089</t>
  </si>
  <si>
    <t>Minneapolis</t>
  </si>
  <si>
    <t>MN</t>
  </si>
  <si>
    <t>DCA16CA094</t>
  </si>
  <si>
    <t>421227N</t>
  </si>
  <si>
    <t>0832107E</t>
  </si>
  <si>
    <t>Detroit</t>
  </si>
  <si>
    <t>MI</t>
  </si>
  <si>
    <t>MINR</t>
  </si>
  <si>
    <t>TXI</t>
  </si>
  <si>
    <t>DCA16LA100</t>
  </si>
  <si>
    <t>384455N</t>
  </si>
  <si>
    <t>0902212W</t>
  </si>
  <si>
    <t>St Louis</t>
  </si>
  <si>
    <t>MO</t>
  </si>
  <si>
    <t>UNK</t>
  </si>
  <si>
    <t>APR</t>
  </si>
  <si>
    <t>DCA16CA113</t>
  </si>
  <si>
    <t>350112N</t>
  </si>
  <si>
    <t>1063000E</t>
  </si>
  <si>
    <t>Albuquerque</t>
  </si>
  <si>
    <t>NM</t>
  </si>
  <si>
    <t>ARC</t>
  </si>
  <si>
    <t>LDG</t>
  </si>
  <si>
    <t>DCA16CA181</t>
  </si>
  <si>
    <t>294112N</t>
  </si>
  <si>
    <t>0940217W</t>
  </si>
  <si>
    <t>Port Arthur</t>
  </si>
  <si>
    <t>TX</t>
  </si>
  <si>
    <t>DCA16CA133</t>
  </si>
  <si>
    <t xml:space="preserve">San Diego </t>
  </si>
  <si>
    <t>CA</t>
  </si>
  <si>
    <t>RAMP</t>
  </si>
  <si>
    <t>DCA16CA139</t>
  </si>
  <si>
    <t>373708N</t>
  </si>
  <si>
    <t>1222232W</t>
  </si>
  <si>
    <t>San Francisco</t>
  </si>
  <si>
    <t>DCA16CA153</t>
  </si>
  <si>
    <t>Philadelphia</t>
  </si>
  <si>
    <t>PA</t>
  </si>
  <si>
    <t>OPS16LA011</t>
  </si>
  <si>
    <t>374253N</t>
  </si>
  <si>
    <t>1211903W</t>
  </si>
  <si>
    <t>Oakland</t>
  </si>
  <si>
    <t>MAC</t>
  </si>
  <si>
    <t>DCA16CA182</t>
  </si>
  <si>
    <t>360448N</t>
  </si>
  <si>
    <t>1150908W</t>
  </si>
  <si>
    <t>Las Vegas</t>
  </si>
  <si>
    <t>NV</t>
  </si>
  <si>
    <t>DCA16RA175</t>
  </si>
  <si>
    <t>372748N</t>
  </si>
  <si>
    <t>1262624E</t>
  </si>
  <si>
    <t>Incheon</t>
  </si>
  <si>
    <t>FN</t>
  </si>
  <si>
    <t>KS</t>
  </si>
  <si>
    <t>INT</t>
  </si>
  <si>
    <t>TOF</t>
  </si>
  <si>
    <t>DCA16CA202</t>
  </si>
  <si>
    <t>403839N</t>
  </si>
  <si>
    <t>0734714W</t>
  </si>
  <si>
    <t>Jamaica</t>
  </si>
  <si>
    <t>NY</t>
  </si>
  <si>
    <t>DCA16CA193</t>
  </si>
  <si>
    <t>New Orleans</t>
  </si>
  <si>
    <t>LA</t>
  </si>
  <si>
    <t>CABIN</t>
  </si>
  <si>
    <t>DCA16CA208</t>
  </si>
  <si>
    <t>412434N</t>
  </si>
  <si>
    <t>0815117W</t>
  </si>
  <si>
    <t>Cleveland</t>
  </si>
  <si>
    <t>OH</t>
  </si>
  <si>
    <t>DCA16CA205</t>
  </si>
  <si>
    <t>284800N</t>
  </si>
  <si>
    <t>0673560W</t>
  </si>
  <si>
    <t>Bermuda</t>
  </si>
  <si>
    <t>BD</t>
  </si>
  <si>
    <t>DCA16CA209</t>
  </si>
  <si>
    <t>190000N</t>
  </si>
  <si>
    <t>0810000W</t>
  </si>
  <si>
    <t>Grand Cayman Island (GCM)</t>
  </si>
  <si>
    <t>CB</t>
  </si>
  <si>
    <t>CJ</t>
  </si>
  <si>
    <t>DCA16CA207</t>
  </si>
  <si>
    <t>390000N</t>
  </si>
  <si>
    <t>0760000W</t>
  </si>
  <si>
    <t>Baltimore</t>
  </si>
  <si>
    <t>MD</t>
  </si>
  <si>
    <t>PBT</t>
  </si>
  <si>
    <t>DCA16CA211</t>
  </si>
  <si>
    <t>403824N</t>
  </si>
  <si>
    <t>0734648W</t>
  </si>
  <si>
    <t>New York</t>
  </si>
  <si>
    <t>DCA16LA214</t>
  </si>
  <si>
    <t>313305N</t>
  </si>
  <si>
    <t>0970921W</t>
  </si>
  <si>
    <t>Waco</t>
  </si>
  <si>
    <t>DCA16FA217</t>
  </si>
  <si>
    <t>Pensacola</t>
  </si>
  <si>
    <t>SCF-PP</t>
  </si>
  <si>
    <t>DCA16CA220</t>
  </si>
  <si>
    <t>International Waters</t>
  </si>
  <si>
    <t>UN</t>
  </si>
  <si>
    <t>DCA16CA226</t>
  </si>
  <si>
    <t>385711N</t>
  </si>
  <si>
    <t>0772723W</t>
  </si>
  <si>
    <t>Dulles</t>
  </si>
  <si>
    <t>VA</t>
  </si>
  <si>
    <t>DCA17CA005</t>
  </si>
  <si>
    <t>395142N</t>
  </si>
  <si>
    <t>1044023W</t>
  </si>
  <si>
    <t>Denver</t>
  </si>
  <si>
    <t>CO</t>
  </si>
  <si>
    <t>DCA17FA021</t>
  </si>
  <si>
    <t>415808N</t>
  </si>
  <si>
    <t>0875504W</t>
  </si>
  <si>
    <t>Chicago</t>
  </si>
  <si>
    <t>IL</t>
  </si>
  <si>
    <t>DCA17MA022</t>
  </si>
  <si>
    <t>260439N</t>
  </si>
  <si>
    <t>0800840W</t>
  </si>
  <si>
    <t>Fort Lauderdale</t>
  </si>
  <si>
    <t>DCA17CA096</t>
  </si>
  <si>
    <t>371944N</t>
  </si>
  <si>
    <t>0770657W</t>
  </si>
  <si>
    <t>Hopewell</t>
  </si>
  <si>
    <t>DCA17CA042</t>
  </si>
  <si>
    <t>395136N</t>
  </si>
  <si>
    <t>1044012W</t>
  </si>
  <si>
    <t>Part 121 Accidents, 2007-2016</t>
  </si>
  <si>
    <t>Calendar Year</t>
  </si>
  <si>
    <t>Fatal</t>
  </si>
  <si>
    <t>Total</t>
  </si>
  <si>
    <t>Part 121 Accident Rates, 2007-2016</t>
  </si>
  <si>
    <t>Accidents per 100,000 Departures</t>
  </si>
  <si>
    <t>Accidents per 100,000 Flight Hours</t>
  </si>
  <si>
    <t>Part 121 Accidents by Severity, 2007-2016</t>
  </si>
  <si>
    <t>Severity</t>
  </si>
  <si>
    <t>2007</t>
  </si>
  <si>
    <t>2008</t>
  </si>
  <si>
    <t>2009</t>
  </si>
  <si>
    <t>2010</t>
  </si>
  <si>
    <t>2011</t>
  </si>
  <si>
    <t>2012</t>
  </si>
  <si>
    <t>2013</t>
  </si>
  <si>
    <t>2014</t>
  </si>
  <si>
    <t>2015</t>
  </si>
  <si>
    <t>2016</t>
  </si>
  <si>
    <t>Major</t>
  </si>
  <si>
    <t>Serious</t>
  </si>
  <si>
    <t>Injury</t>
  </si>
  <si>
    <t>Damage</t>
  </si>
  <si>
    <t>Defining Event for Part 121 Accidents, 2016</t>
  </si>
  <si>
    <t>Defining Event</t>
  </si>
  <si>
    <t>Accident Aircraft</t>
  </si>
  <si>
    <t>Turbulence Encounter</t>
  </si>
  <si>
    <t>Ground Handling</t>
  </si>
  <si>
    <t>Cabin Safety Events</t>
  </si>
  <si>
    <t>Ground Collision</t>
  </si>
  <si>
    <t>Abnormal Runway Contact</t>
  </si>
  <si>
    <t>System Malfunction (Non-Powerplant)</t>
  </si>
  <si>
    <t>System Malfunction (Powerplant)</t>
  </si>
  <si>
    <t>Loss of Separation/Midair Collision</t>
  </si>
  <si>
    <t>Unknown or Undetermined</t>
  </si>
  <si>
    <t>Phase of Flight for Part 121 Accidents, 2016</t>
  </si>
  <si>
    <t>Phase of Flight</t>
  </si>
  <si>
    <t>En Route</t>
  </si>
  <si>
    <t>Standing</t>
  </si>
  <si>
    <t>Approach</t>
  </si>
  <si>
    <t>Landing</t>
  </si>
  <si>
    <t>Takeoff</t>
  </si>
  <si>
    <t>Pushback/Towing</t>
  </si>
  <si>
    <t>Taxi</t>
  </si>
  <si>
    <t>Part 121 Flight Hours, 2007-2016</t>
  </si>
  <si>
    <t>Flight Hours (100,000s)</t>
  </si>
  <si>
    <t>Part 121 Departures, 2007-2016</t>
  </si>
  <si>
    <t>Departures (100,000s)</t>
  </si>
  <si>
    <t>Part 121 Passenger Enplanements, 2007-2016</t>
  </si>
  <si>
    <t>Passengers (100,000s)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</si>
  <si>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</si>
  <si>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</si>
  <si>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</si>
  <si>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</si>
  <si>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</si>
  <si>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</si>
  <si>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</si>
  <si>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</si>
  <si>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</si>
  <si>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</si>
  <si>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</si>
  <si>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</si>
  <si>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</si>
  <si>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</si>
  <si>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</si>
  <si>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</si>
  <si>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</si>
  <si>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</si>
  <si>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</si>
  <si>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</si>
  <si>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</si>
  <si>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NTSB accident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</si>
</sst>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4" fillId="0" borderId="0" xfId="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Accidents, 2007-2016</a:t>
            </a:r>
          </a:p>
        </c:rich>
      </c:tx>
      <c:overlay val="0"/>
    </c:title>
    <c:autoTitleDeleted val="0"/>
    <c:plotArea>
      <c:layout/>
      <c:barChart>
        <c:barDir val="col"/>
        <c:grouping val="clustered"/>
        <c:varyColors val="0"/>
        <c:ser>
          <c:idx val="0"/>
          <c:order val="0"/>
          <c:tx>
            <c:strRef>
              <c:f>Part121_Accidents!$B$2</c:f>
              <c:strCache>
                <c:ptCount val="1"/>
                <c:pt idx="0">
                  <c:v>Fatal</c:v>
                </c:pt>
              </c:strCache>
            </c:strRef>
          </c:tx>
          <c:invertIfNegative val="0"/>
          <c:cat>
            <c:numRef>
              <c:f>Part121_Accidents!$A$3:$A$12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Part121_Accidents!$B$3:$B$12</c:f>
              <c:numCache>
                <c:formatCode>General</c:formatCode>
                <c:ptCount val="10"/>
                <c:pt idx="0">
                  <c:v>1</c:v>
                </c:pt>
                <c:pt idx="1">
                  <c:v>2</c:v>
                </c:pt>
                <c:pt idx="2">
                  <c:v>2</c:v>
                </c:pt>
                <c:pt idx="3">
                  <c:v>1</c:v>
                </c:pt>
                <c:pt idx="4">
                  <c:v>0</c:v>
                </c:pt>
                <c:pt idx="5">
                  <c:v>0</c:v>
                </c:pt>
                <c:pt idx="6">
                  <c:v>2</c:v>
                </c:pt>
                <c:pt idx="7">
                  <c:v>0</c:v>
                </c:pt>
                <c:pt idx="8">
                  <c:v>0</c:v>
                </c:pt>
                <c:pt idx="9">
                  <c:v>0</c:v>
                </c:pt>
              </c:numCache>
            </c:numRef>
          </c:val>
          <c:extLst>
            <c:ext xmlns:c16="http://schemas.microsoft.com/office/drawing/2014/chart" uri="{C3380CC4-5D6E-409C-BE32-E72D297353CC}">
              <c16:uniqueId val="{00000003-136B-409D-AE63-120D672D9D91}"/>
            </c:ext>
          </c:extLst>
        </c:ser>
        <c:ser>
          <c:idx val="1"/>
          <c:order val="1"/>
          <c:tx>
            <c:strRef>
              <c:f>Part121_Accidents!$C$2</c:f>
              <c:strCache>
                <c:ptCount val="1"/>
                <c:pt idx="0">
                  <c:v>Total</c:v>
                </c:pt>
              </c:strCache>
            </c:strRef>
          </c:tx>
          <c:invertIfNegative val="0"/>
          <c:cat>
            <c:numRef>
              <c:f>Part121_Accidents!$A$3:$A$12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Part121_Accidents!$C$3:$C$12</c:f>
              <c:numCache>
                <c:formatCode>General</c:formatCode>
                <c:ptCount val="10"/>
                <c:pt idx="0">
                  <c:v>28</c:v>
                </c:pt>
                <c:pt idx="1">
                  <c:v>27</c:v>
                </c:pt>
                <c:pt idx="2">
                  <c:v>30</c:v>
                </c:pt>
                <c:pt idx="3">
                  <c:v>30</c:v>
                </c:pt>
                <c:pt idx="4">
                  <c:v>33</c:v>
                </c:pt>
                <c:pt idx="5">
                  <c:v>26</c:v>
                </c:pt>
                <c:pt idx="6">
                  <c:v>23</c:v>
                </c:pt>
                <c:pt idx="7">
                  <c:v>32</c:v>
                </c:pt>
                <c:pt idx="8">
                  <c:v>29</c:v>
                </c:pt>
                <c:pt idx="9">
                  <c:v>31</c:v>
                </c:pt>
              </c:numCache>
            </c:numRef>
          </c:val>
          <c:extLst>
            <c:ext xmlns:c16="http://schemas.microsoft.com/office/drawing/2014/chart" uri="{C3380CC4-5D6E-409C-BE32-E72D297353CC}">
              <c16:uniqueId val="{00000004-136B-409D-AE63-120D672D9D91}"/>
            </c:ext>
          </c:extLst>
        </c:ser>
        <c:dLbls>
          <c:showLegendKey val="0"/>
          <c:showVal val="0"/>
          <c:showCatName val="0"/>
          <c:showSerName val="0"/>
          <c:showPercent val="0"/>
          <c:showBubbleSize val="0"/>
        </c:dLbls>
        <c:gapWidth val="150"/>
        <c:axId val="439994632"/>
        <c:axId val="439993648"/>
      </c:barChart>
      <c:catAx>
        <c:axId val="439994632"/>
        <c:scaling>
          <c:orientation val="minMax"/>
        </c:scaling>
        <c:delete val="0"/>
        <c:axPos val="b"/>
        <c:title>
          <c:tx>
            <c:strRef>
              <c:f>Part121_Accidents!$A$2</c:f>
              <c:strCache>
                <c:ptCount val="1"/>
                <c:pt idx="0">
                  <c:v>Calendar Year</c:v>
                </c:pt>
              </c:strCache>
            </c:strRef>
          </c:tx>
          <c:overlay val="0"/>
        </c:title>
        <c:numFmt formatCode="General" sourceLinked="1"/>
        <c:majorTickMark val="out"/>
        <c:minorTickMark val="none"/>
        <c:tickLblPos val="nextTo"/>
        <c:crossAx val="439993648"/>
        <c:crosses val="autoZero"/>
        <c:auto val="1"/>
        <c:lblAlgn val="ctr"/>
        <c:lblOffset val="100"/>
        <c:noMultiLvlLbl val="0"/>
      </c:catAx>
      <c:valAx>
        <c:axId val="439993648"/>
        <c:scaling>
          <c:orientation val="minMax"/>
          <c:max val="40"/>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39994632"/>
        <c:crosses val="autoZero"/>
        <c:crossBetween val="between"/>
      </c:valAx>
    </c:plotArea>
    <c:legend>
      <c:legendPos val="tr"/>
      <c:layout>
        <c:manualLayout>
          <c:xMode val="edge"/>
          <c:yMode val="edge"/>
          <c:x val="0.76607598425196854"/>
          <c:y val="8.9719999999999994E-2"/>
          <c:w val="0.2164240157480315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 Rates, 2007-2016</a:t>
            </a:r>
          </a:p>
        </c:rich>
      </c:tx>
      <c:overlay val="0"/>
    </c:title>
    <c:autoTitleDeleted val="0"/>
    <c:plotArea>
      <c:layout/>
      <c:lineChart>
        <c:grouping val="standard"/>
        <c:varyColors val="0"/>
        <c:ser>
          <c:idx val="0"/>
          <c:order val="0"/>
          <c:tx>
            <c:strRef>
              <c:f>Part121_AccRate!$B$2</c:f>
              <c:strCache>
                <c:ptCount val="1"/>
                <c:pt idx="0">
                  <c:v>Accidents per 100,000 Departures</c:v>
                </c:pt>
              </c:strCache>
            </c:strRef>
          </c:tx>
          <c:marker>
            <c:symbol val="diamond"/>
            <c:size val="6"/>
          </c:marker>
          <c:cat>
            <c:numRef>
              <c:f>Part121_AccRate!$A$3:$A$12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Part121_AccRate!$B$3:$B$12</c:f>
              <c:numCache>
                <c:formatCode>General</c:formatCode>
                <c:ptCount val="10"/>
                <c:pt idx="0">
                  <c:v>0.25621241912838</c:v>
                </c:pt>
                <c:pt idx="1">
                  <c:v>0.25841937502135548</c:v>
                </c:pt>
                <c:pt idx="2">
                  <c:v>0.30911722714428436</c:v>
                </c:pt>
                <c:pt idx="3">
                  <c:v>0.31140211292561665</c:v>
                </c:pt>
                <c:pt idx="4">
                  <c:v>0.34432577726066305</c:v>
                </c:pt>
                <c:pt idx="5">
                  <c:v>0.27687031756386493</c:v>
                </c:pt>
                <c:pt idx="6">
                  <c:v>0.24463150836809938</c:v>
                </c:pt>
                <c:pt idx="7">
                  <c:v>0.34941280086898963</c:v>
                </c:pt>
                <c:pt idx="8">
                  <c:v>0.31855893603951713</c:v>
                </c:pt>
                <c:pt idx="9">
                  <c:v>0.33563477739294062</c:v>
                </c:pt>
              </c:numCache>
            </c:numRef>
          </c:val>
          <c:smooth val="0"/>
          <c:extLst>
            <c:ext xmlns:c16="http://schemas.microsoft.com/office/drawing/2014/chart" uri="{C3380CC4-5D6E-409C-BE32-E72D297353CC}">
              <c16:uniqueId val="{00000003-CA90-4848-B4E4-A6A91EF7E084}"/>
            </c:ext>
          </c:extLst>
        </c:ser>
        <c:ser>
          <c:idx val="1"/>
          <c:order val="1"/>
          <c:tx>
            <c:strRef>
              <c:f>Part121_AccRate!$C$2</c:f>
              <c:strCache>
                <c:ptCount val="1"/>
                <c:pt idx="0">
                  <c:v>Accidents per 100,000 Flight Hours</c:v>
                </c:pt>
              </c:strCache>
            </c:strRef>
          </c:tx>
          <c:spPr>
            <a:ln>
              <a:prstDash val="sysDash"/>
            </a:ln>
          </c:spPr>
          <c:cat>
            <c:numRef>
              <c:f>Part121_AccRate!$A$3:$A$12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Part121_AccRate!$C$3:$C$12</c:f>
              <c:numCache>
                <c:formatCode>General</c:formatCode>
                <c:ptCount val="10"/>
                <c:pt idx="0">
                  <c:v>0.14258563362152946</c:v>
                </c:pt>
                <c:pt idx="1">
                  <c:v>0.14116343557504704</c:v>
                </c:pt>
                <c:pt idx="2">
                  <c:v>0.17019507532607106</c:v>
                </c:pt>
                <c:pt idx="3">
                  <c:v>0.16900469641517379</c:v>
                </c:pt>
                <c:pt idx="4">
                  <c:v>0.18371131937294316</c:v>
                </c:pt>
                <c:pt idx="5">
                  <c:v>0.14670834989444898</c:v>
                </c:pt>
                <c:pt idx="6">
                  <c:v>0.12936144211235762</c:v>
                </c:pt>
                <c:pt idx="7">
                  <c:v>0.18059417402065897</c:v>
                </c:pt>
                <c:pt idx="8">
                  <c:v>0.16189805257298714</c:v>
                </c:pt>
                <c:pt idx="9">
                  <c:v>0.16954591174763387</c:v>
                </c:pt>
              </c:numCache>
            </c:numRef>
          </c:val>
          <c:smooth val="0"/>
          <c:extLst>
            <c:ext xmlns:c16="http://schemas.microsoft.com/office/drawing/2014/chart" uri="{C3380CC4-5D6E-409C-BE32-E72D297353CC}">
              <c16:uniqueId val="{00000004-CA90-4848-B4E4-A6A91EF7E084}"/>
            </c:ext>
          </c:extLst>
        </c:ser>
        <c:dLbls>
          <c:showLegendKey val="0"/>
          <c:showVal val="0"/>
          <c:showCatName val="0"/>
          <c:showSerName val="0"/>
          <c:showPercent val="0"/>
          <c:showBubbleSize val="0"/>
        </c:dLbls>
        <c:marker val="1"/>
        <c:smooth val="0"/>
        <c:axId val="439996600"/>
        <c:axId val="439991352"/>
      </c:lineChart>
      <c:catAx>
        <c:axId val="439996600"/>
        <c:scaling>
          <c:orientation val="minMax"/>
        </c:scaling>
        <c:delete val="0"/>
        <c:axPos val="b"/>
        <c:title>
          <c:tx>
            <c:strRef>
              <c:f>Part121_AccRate!$A$2</c:f>
              <c:strCache>
                <c:ptCount val="1"/>
                <c:pt idx="0">
                  <c:v>Calendar Year</c:v>
                </c:pt>
              </c:strCache>
            </c:strRef>
          </c:tx>
          <c:overlay val="0"/>
        </c:title>
        <c:numFmt formatCode="General" sourceLinked="1"/>
        <c:majorTickMark val="out"/>
        <c:minorTickMark val="none"/>
        <c:tickLblPos val="nextTo"/>
        <c:crossAx val="439991352"/>
        <c:crosses val="autoZero"/>
        <c:auto val="1"/>
        <c:lblAlgn val="ctr"/>
        <c:lblOffset val="100"/>
        <c:noMultiLvlLbl val="0"/>
      </c:catAx>
      <c:valAx>
        <c:axId val="439991352"/>
        <c:scaling>
          <c:orientation val="minMax"/>
          <c:max val="0.5"/>
          <c:min val="0"/>
        </c:scaling>
        <c:delete val="0"/>
        <c:axPos val="l"/>
        <c:title>
          <c:tx>
            <c:rich>
              <a:bodyPr/>
              <a:lstStyle/>
              <a:p>
                <a:pPr>
                  <a:defRPr/>
                </a:pPr>
                <a:r>
                  <a:rPr lang="en-US"/>
                  <a:t>Accidents per 100,000 Departures / Flight Hours</a:t>
                </a:r>
              </a:p>
            </c:rich>
          </c:tx>
          <c:overlay val="0"/>
        </c:title>
        <c:numFmt formatCode="General" sourceLinked="1"/>
        <c:majorTickMark val="out"/>
        <c:minorTickMark val="none"/>
        <c:tickLblPos val="nextTo"/>
        <c:crossAx val="439996600"/>
        <c:crosses val="autoZero"/>
        <c:crossBetween val="between"/>
        <c:majorUnit val="0.1"/>
      </c:valAx>
    </c:plotArea>
    <c:legend>
      <c:legendPos val="tr"/>
      <c:layout>
        <c:manualLayout>
          <c:xMode val="edge"/>
          <c:yMode val="edge"/>
          <c:x val="0.53141161417322835"/>
          <c:y val="0.14572000000000002"/>
          <c:w val="0.45358838582677163"/>
          <c:h val="0.137326614173228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Part 121 Accidents, 2016</a:t>
            </a:r>
          </a:p>
        </c:rich>
      </c:tx>
      <c:overlay val="0"/>
    </c:title>
    <c:autoTitleDeleted val="0"/>
    <c:plotArea>
      <c:layout/>
      <c:barChart>
        <c:barDir val="bar"/>
        <c:grouping val="stacked"/>
        <c:varyColors val="0"/>
        <c:ser>
          <c:idx val="0"/>
          <c:order val="0"/>
          <c:tx>
            <c:strRef>
              <c:f>Part121_DefiningEvent!$B$2</c:f>
              <c:strCache>
                <c:ptCount val="1"/>
                <c:pt idx="0">
                  <c:v>Accident Aircraft</c:v>
                </c:pt>
              </c:strCache>
            </c:strRef>
          </c:tx>
          <c:invertIfNegative val="0"/>
          <c:cat>
            <c:strRef>
              <c:f>Part121_DefiningEvent!$A$3:$A$11</c:f>
              <c:strCache>
                <c:ptCount val="9"/>
                <c:pt idx="0">
                  <c:v>Turbulence Encounter</c:v>
                </c:pt>
                <c:pt idx="1">
                  <c:v>Ground Handling</c:v>
                </c:pt>
                <c:pt idx="2">
                  <c:v>Cabin Safety Events</c:v>
                </c:pt>
                <c:pt idx="3">
                  <c:v>Ground Collision</c:v>
                </c:pt>
                <c:pt idx="4">
                  <c:v>Abnormal Runway Contact</c:v>
                </c:pt>
                <c:pt idx="5">
                  <c:v>System Malfunction (Non-Powerplant)</c:v>
                </c:pt>
                <c:pt idx="6">
                  <c:v>System Malfunction (Powerplant)</c:v>
                </c:pt>
                <c:pt idx="7">
                  <c:v>Loss of Separation/Midair Collision</c:v>
                </c:pt>
                <c:pt idx="8">
                  <c:v>Unknown or Undetermined</c:v>
                </c:pt>
              </c:strCache>
            </c:strRef>
          </c:cat>
          <c:val>
            <c:numRef>
              <c:f>Part121_DefiningEvent!$B$3:$B$11</c:f>
              <c:numCache>
                <c:formatCode>General</c:formatCode>
                <c:ptCount val="9"/>
                <c:pt idx="0">
                  <c:v>13</c:v>
                </c:pt>
                <c:pt idx="1">
                  <c:v>4</c:v>
                </c:pt>
                <c:pt idx="2">
                  <c:v>3</c:v>
                </c:pt>
                <c:pt idx="3">
                  <c:v>3</c:v>
                </c:pt>
                <c:pt idx="4">
                  <c:v>2</c:v>
                </c:pt>
                <c:pt idx="5">
                  <c:v>2</c:v>
                </c:pt>
                <c:pt idx="6">
                  <c:v>2</c:v>
                </c:pt>
                <c:pt idx="7">
                  <c:v>1</c:v>
                </c:pt>
                <c:pt idx="8">
                  <c:v>2</c:v>
                </c:pt>
              </c:numCache>
            </c:numRef>
          </c:val>
          <c:extLst>
            <c:ext xmlns:c16="http://schemas.microsoft.com/office/drawing/2014/chart" uri="{C3380CC4-5D6E-409C-BE32-E72D297353CC}">
              <c16:uniqueId val="{00000001-CD73-4404-BDBF-7AFD8DE350F8}"/>
            </c:ext>
          </c:extLst>
        </c:ser>
        <c:dLbls>
          <c:showLegendKey val="0"/>
          <c:showVal val="0"/>
          <c:showCatName val="0"/>
          <c:showSerName val="0"/>
          <c:showPercent val="0"/>
          <c:showBubbleSize val="0"/>
        </c:dLbls>
        <c:gapWidth val="150"/>
        <c:overlap val="100"/>
        <c:axId val="438171128"/>
        <c:axId val="438171784"/>
      </c:barChart>
      <c:catAx>
        <c:axId val="438171128"/>
        <c:scaling>
          <c:orientation val="maxMin"/>
        </c:scaling>
        <c:delete val="0"/>
        <c:axPos val="l"/>
        <c:title>
          <c:tx>
            <c:strRef>
              <c:f>Part121_DefiningEvent!$A$2</c:f>
              <c:strCache>
                <c:ptCount val="1"/>
                <c:pt idx="0">
                  <c:v>Defining Event</c:v>
                </c:pt>
              </c:strCache>
            </c:strRef>
          </c:tx>
          <c:overlay val="0"/>
        </c:title>
        <c:numFmt formatCode="General" sourceLinked="1"/>
        <c:majorTickMark val="out"/>
        <c:minorTickMark val="none"/>
        <c:tickLblPos val="nextTo"/>
        <c:crossAx val="438171784"/>
        <c:crosses val="autoZero"/>
        <c:auto val="1"/>
        <c:lblAlgn val="ctr"/>
        <c:lblOffset val="100"/>
        <c:noMultiLvlLbl val="0"/>
      </c:catAx>
      <c:valAx>
        <c:axId val="43817178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817112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Part 121 Accidents, 2016</a:t>
            </a:r>
          </a:p>
        </c:rich>
      </c:tx>
      <c:overlay val="0"/>
    </c:title>
    <c:autoTitleDeleted val="0"/>
    <c:plotArea>
      <c:layout/>
      <c:barChart>
        <c:barDir val="bar"/>
        <c:grouping val="stacked"/>
        <c:varyColors val="0"/>
        <c:ser>
          <c:idx val="0"/>
          <c:order val="0"/>
          <c:tx>
            <c:strRef>
              <c:f>Part121_PhaseOfFlight!$B$2</c:f>
              <c:strCache>
                <c:ptCount val="1"/>
                <c:pt idx="0">
                  <c:v>Accident Aircraft</c:v>
                </c:pt>
              </c:strCache>
            </c:strRef>
          </c:tx>
          <c:invertIfNegative val="0"/>
          <c:cat>
            <c:strRef>
              <c:f>Part121_PhaseOfFlight!$A$3:$A$9</c:f>
              <c:strCache>
                <c:ptCount val="7"/>
                <c:pt idx="0">
                  <c:v>En Route</c:v>
                </c:pt>
                <c:pt idx="1">
                  <c:v>Standing</c:v>
                </c:pt>
                <c:pt idx="2">
                  <c:v>Approach</c:v>
                </c:pt>
                <c:pt idx="3">
                  <c:v>Landing</c:v>
                </c:pt>
                <c:pt idx="4">
                  <c:v>Takeoff</c:v>
                </c:pt>
                <c:pt idx="5">
                  <c:v>Pushback/Towing</c:v>
                </c:pt>
                <c:pt idx="6">
                  <c:v>Taxi</c:v>
                </c:pt>
              </c:strCache>
            </c:strRef>
          </c:cat>
          <c:val>
            <c:numRef>
              <c:f>Part121_PhaseOfFlight!$B$3:$B$9</c:f>
              <c:numCache>
                <c:formatCode>General</c:formatCode>
                <c:ptCount val="7"/>
                <c:pt idx="0">
                  <c:v>16</c:v>
                </c:pt>
                <c:pt idx="1">
                  <c:v>6</c:v>
                </c:pt>
                <c:pt idx="2">
                  <c:v>4</c:v>
                </c:pt>
                <c:pt idx="3">
                  <c:v>2</c:v>
                </c:pt>
                <c:pt idx="4">
                  <c:v>2</c:v>
                </c:pt>
                <c:pt idx="5">
                  <c:v>1</c:v>
                </c:pt>
                <c:pt idx="6">
                  <c:v>1</c:v>
                </c:pt>
              </c:numCache>
            </c:numRef>
          </c:val>
          <c:extLst>
            <c:ext xmlns:c16="http://schemas.microsoft.com/office/drawing/2014/chart" uri="{C3380CC4-5D6E-409C-BE32-E72D297353CC}">
              <c16:uniqueId val="{00000001-B967-4EE6-A74B-666DC146D069}"/>
            </c:ext>
          </c:extLst>
        </c:ser>
        <c:dLbls>
          <c:showLegendKey val="0"/>
          <c:showVal val="0"/>
          <c:showCatName val="0"/>
          <c:showSerName val="0"/>
          <c:showPercent val="0"/>
          <c:showBubbleSize val="0"/>
        </c:dLbls>
        <c:gapWidth val="150"/>
        <c:overlap val="100"/>
        <c:axId val="436864520"/>
        <c:axId val="188619680"/>
      </c:barChart>
      <c:catAx>
        <c:axId val="436864520"/>
        <c:scaling>
          <c:orientation val="maxMin"/>
        </c:scaling>
        <c:delete val="0"/>
        <c:axPos val="l"/>
        <c:title>
          <c:tx>
            <c:strRef>
              <c:f>Part121_PhaseOfFlight!$A$2</c:f>
              <c:strCache>
                <c:ptCount val="1"/>
                <c:pt idx="0">
                  <c:v>Phase of Flight</c:v>
                </c:pt>
              </c:strCache>
            </c:strRef>
          </c:tx>
          <c:overlay val="0"/>
        </c:title>
        <c:numFmt formatCode="General" sourceLinked="1"/>
        <c:majorTickMark val="out"/>
        <c:minorTickMark val="none"/>
        <c:tickLblPos val="nextTo"/>
        <c:crossAx val="188619680"/>
        <c:crosses val="autoZero"/>
        <c:auto val="1"/>
        <c:lblAlgn val="ctr"/>
        <c:lblOffset val="100"/>
        <c:noMultiLvlLbl val="0"/>
      </c:catAx>
      <c:valAx>
        <c:axId val="188619680"/>
        <c:scaling>
          <c:orientation val="minMax"/>
          <c:max val="16"/>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686452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Flight Hours, 2007-2016</a:t>
            </a:r>
          </a:p>
        </c:rich>
      </c:tx>
      <c:overlay val="0"/>
    </c:title>
    <c:autoTitleDeleted val="0"/>
    <c:plotArea>
      <c:layout/>
      <c:lineChart>
        <c:grouping val="standard"/>
        <c:varyColors val="0"/>
        <c:ser>
          <c:idx val="0"/>
          <c:order val="0"/>
          <c:tx>
            <c:strRef>
              <c:f>Part121_FlightHours!$B$2</c:f>
              <c:strCache>
                <c:ptCount val="1"/>
                <c:pt idx="0">
                  <c:v>Flight Hours (100,000s)</c:v>
                </c:pt>
              </c:strCache>
            </c:strRef>
          </c:tx>
          <c:marker>
            <c:symbol val="diamond"/>
            <c:size val="6"/>
          </c:marker>
          <c:cat>
            <c:numRef>
              <c:f>Part121_FlightHours!$A$3:$A$12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Part121_FlightHours!$B$3:$B$12</c:f>
              <c:numCache>
                <c:formatCode>General</c:formatCode>
                <c:ptCount val="10"/>
                <c:pt idx="0">
                  <c:v>196.37322</c:v>
                </c:pt>
                <c:pt idx="1">
                  <c:v>191.26766000000001</c:v>
                </c:pt>
                <c:pt idx="2">
                  <c:v>176.26831999999999</c:v>
                </c:pt>
                <c:pt idx="3">
                  <c:v>177.50986</c:v>
                </c:pt>
                <c:pt idx="4">
                  <c:v>179.62965</c:v>
                </c:pt>
                <c:pt idx="5">
                  <c:v>177.22236000000001</c:v>
                </c:pt>
                <c:pt idx="6">
                  <c:v>177.79641000000001</c:v>
                </c:pt>
                <c:pt idx="7">
                  <c:v>177.19287</c:v>
                </c:pt>
                <c:pt idx="8">
                  <c:v>179.12506999999999</c:v>
                </c:pt>
                <c:pt idx="9">
                  <c:v>182.84133</c:v>
                </c:pt>
              </c:numCache>
            </c:numRef>
          </c:val>
          <c:smooth val="0"/>
          <c:extLst>
            <c:ext xmlns:c16="http://schemas.microsoft.com/office/drawing/2014/chart" uri="{C3380CC4-5D6E-409C-BE32-E72D297353CC}">
              <c16:uniqueId val="{00000002-5924-4D38-AA02-26E1E1262080}"/>
            </c:ext>
          </c:extLst>
        </c:ser>
        <c:dLbls>
          <c:showLegendKey val="0"/>
          <c:showVal val="0"/>
          <c:showCatName val="0"/>
          <c:showSerName val="0"/>
          <c:showPercent val="0"/>
          <c:showBubbleSize val="0"/>
        </c:dLbls>
        <c:marker val="1"/>
        <c:smooth val="0"/>
        <c:axId val="443988720"/>
        <c:axId val="443989048"/>
      </c:lineChart>
      <c:catAx>
        <c:axId val="443988720"/>
        <c:scaling>
          <c:orientation val="minMax"/>
        </c:scaling>
        <c:delete val="0"/>
        <c:axPos val="b"/>
        <c:title>
          <c:tx>
            <c:strRef>
              <c:f>Part121_FlightHours!$A$2</c:f>
              <c:strCache>
                <c:ptCount val="1"/>
                <c:pt idx="0">
                  <c:v>Calendar Year</c:v>
                </c:pt>
              </c:strCache>
            </c:strRef>
          </c:tx>
          <c:overlay val="0"/>
        </c:title>
        <c:numFmt formatCode="General" sourceLinked="1"/>
        <c:majorTickMark val="out"/>
        <c:minorTickMark val="none"/>
        <c:tickLblPos val="nextTo"/>
        <c:crossAx val="443989048"/>
        <c:crosses val="autoZero"/>
        <c:auto val="1"/>
        <c:lblAlgn val="ctr"/>
        <c:lblOffset val="100"/>
        <c:noMultiLvlLbl val="0"/>
      </c:catAx>
      <c:valAx>
        <c:axId val="443989048"/>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43988720"/>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Departures, 2007-2016</a:t>
            </a:r>
          </a:p>
        </c:rich>
      </c:tx>
      <c:overlay val="0"/>
    </c:title>
    <c:autoTitleDeleted val="0"/>
    <c:plotArea>
      <c:layout/>
      <c:lineChart>
        <c:grouping val="standard"/>
        <c:varyColors val="0"/>
        <c:ser>
          <c:idx val="0"/>
          <c:order val="0"/>
          <c:tx>
            <c:strRef>
              <c:f>Part121_Departures!$B$2</c:f>
              <c:strCache>
                <c:ptCount val="1"/>
                <c:pt idx="0">
                  <c:v>Departures (100,000s)</c:v>
                </c:pt>
              </c:strCache>
            </c:strRef>
          </c:tx>
          <c:marker>
            <c:symbol val="diamond"/>
            <c:size val="6"/>
          </c:marker>
          <c:cat>
            <c:numRef>
              <c:f>Part121_Departures!$A$3:$A$12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Part121_Departures!$B$3:$B$12</c:f>
              <c:numCache>
                <c:formatCode>General</c:formatCode>
                <c:ptCount val="10"/>
                <c:pt idx="0">
                  <c:v>109.28431999999999</c:v>
                </c:pt>
                <c:pt idx="1">
                  <c:v>104.48133</c:v>
                </c:pt>
                <c:pt idx="2">
                  <c:v>97.050560000000004</c:v>
                </c:pt>
                <c:pt idx="3">
                  <c:v>96.338459999999998</c:v>
                </c:pt>
                <c:pt idx="4">
                  <c:v>95.839470000000006</c:v>
                </c:pt>
                <c:pt idx="5">
                  <c:v>93.906779999999998</c:v>
                </c:pt>
                <c:pt idx="6">
                  <c:v>94.018960000000007</c:v>
                </c:pt>
                <c:pt idx="7">
                  <c:v>91.582220000000007</c:v>
                </c:pt>
                <c:pt idx="8">
                  <c:v>91.034959999999998</c:v>
                </c:pt>
                <c:pt idx="9">
                  <c:v>92.362300000000005</c:v>
                </c:pt>
              </c:numCache>
            </c:numRef>
          </c:val>
          <c:smooth val="0"/>
          <c:extLst>
            <c:ext xmlns:c16="http://schemas.microsoft.com/office/drawing/2014/chart" uri="{C3380CC4-5D6E-409C-BE32-E72D297353CC}">
              <c16:uniqueId val="{00000002-7D60-4B0C-BB15-802488820D65}"/>
            </c:ext>
          </c:extLst>
        </c:ser>
        <c:dLbls>
          <c:showLegendKey val="0"/>
          <c:showVal val="0"/>
          <c:showCatName val="0"/>
          <c:showSerName val="0"/>
          <c:showPercent val="0"/>
          <c:showBubbleSize val="0"/>
        </c:dLbls>
        <c:marker val="1"/>
        <c:smooth val="0"/>
        <c:axId val="443982816"/>
        <c:axId val="443988392"/>
      </c:lineChart>
      <c:catAx>
        <c:axId val="443982816"/>
        <c:scaling>
          <c:orientation val="minMax"/>
        </c:scaling>
        <c:delete val="0"/>
        <c:axPos val="b"/>
        <c:title>
          <c:tx>
            <c:strRef>
              <c:f>Part121_Departures!$A$2</c:f>
              <c:strCache>
                <c:ptCount val="1"/>
                <c:pt idx="0">
                  <c:v>Calendar Year</c:v>
                </c:pt>
              </c:strCache>
            </c:strRef>
          </c:tx>
          <c:overlay val="0"/>
        </c:title>
        <c:numFmt formatCode="General" sourceLinked="1"/>
        <c:majorTickMark val="out"/>
        <c:minorTickMark val="none"/>
        <c:tickLblPos val="nextTo"/>
        <c:crossAx val="443988392"/>
        <c:crosses val="autoZero"/>
        <c:auto val="1"/>
        <c:lblAlgn val="ctr"/>
        <c:lblOffset val="100"/>
        <c:noMultiLvlLbl val="0"/>
      </c:catAx>
      <c:valAx>
        <c:axId val="443988392"/>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crossAx val="44398281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Passenger Enplanements, 2007-2016</a:t>
            </a:r>
          </a:p>
        </c:rich>
      </c:tx>
      <c:overlay val="0"/>
    </c:title>
    <c:autoTitleDeleted val="0"/>
    <c:plotArea>
      <c:layout/>
      <c:lineChart>
        <c:grouping val="standard"/>
        <c:varyColors val="0"/>
        <c:ser>
          <c:idx val="0"/>
          <c:order val="0"/>
          <c:tx>
            <c:strRef>
              <c:f>Part121_Enplanements!$B$2</c:f>
              <c:strCache>
                <c:ptCount val="1"/>
                <c:pt idx="0">
                  <c:v>Passengers (100,000s)</c:v>
                </c:pt>
              </c:strCache>
            </c:strRef>
          </c:tx>
          <c:marker>
            <c:symbol val="diamond"/>
            <c:size val="6"/>
          </c:marker>
          <c:cat>
            <c:numRef>
              <c:f>Part121_Enplanements!$A$3:$A$12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Part121_Enplanements!$B$3:$B$12</c:f>
              <c:numCache>
                <c:formatCode>General</c:formatCode>
                <c:ptCount val="10"/>
                <c:pt idx="0">
                  <c:v>7702.6188899999997</c:v>
                </c:pt>
                <c:pt idx="1">
                  <c:v>7448.2463900000002</c:v>
                </c:pt>
                <c:pt idx="2">
                  <c:v>7061.0635000000002</c:v>
                </c:pt>
                <c:pt idx="3">
                  <c:v>7232.9118099999996</c:v>
                </c:pt>
                <c:pt idx="4">
                  <c:v>7341.54709</c:v>
                </c:pt>
                <c:pt idx="5">
                  <c:v>7399.77459</c:v>
                </c:pt>
                <c:pt idx="6">
                  <c:v>7459.9641899999997</c:v>
                </c:pt>
                <c:pt idx="7">
                  <c:v>7658.0588799999996</c:v>
                </c:pt>
                <c:pt idx="8">
                  <c:v>8010.5738700000002</c:v>
                </c:pt>
                <c:pt idx="9">
                  <c:v>8250.1131100000002</c:v>
                </c:pt>
              </c:numCache>
            </c:numRef>
          </c:val>
          <c:smooth val="0"/>
          <c:extLst>
            <c:ext xmlns:c16="http://schemas.microsoft.com/office/drawing/2014/chart" uri="{C3380CC4-5D6E-409C-BE32-E72D297353CC}">
              <c16:uniqueId val="{00000002-2E4D-407E-9305-694BD625BDF5}"/>
            </c:ext>
          </c:extLst>
        </c:ser>
        <c:dLbls>
          <c:showLegendKey val="0"/>
          <c:showVal val="0"/>
          <c:showCatName val="0"/>
          <c:showSerName val="0"/>
          <c:showPercent val="0"/>
          <c:showBubbleSize val="0"/>
        </c:dLbls>
        <c:marker val="1"/>
        <c:smooth val="0"/>
        <c:axId val="445980336"/>
        <c:axId val="445978696"/>
      </c:lineChart>
      <c:catAx>
        <c:axId val="445980336"/>
        <c:scaling>
          <c:orientation val="minMax"/>
        </c:scaling>
        <c:delete val="0"/>
        <c:axPos val="b"/>
        <c:title>
          <c:tx>
            <c:strRef>
              <c:f>Part121_Enplanements!$A$2</c:f>
              <c:strCache>
                <c:ptCount val="1"/>
                <c:pt idx="0">
                  <c:v>Calendar Year</c:v>
                </c:pt>
              </c:strCache>
            </c:strRef>
          </c:tx>
          <c:overlay val="0"/>
        </c:title>
        <c:numFmt formatCode="General" sourceLinked="1"/>
        <c:majorTickMark val="out"/>
        <c:minorTickMark val="none"/>
        <c:tickLblPos val="nextTo"/>
        <c:crossAx val="445978696"/>
        <c:crosses val="autoZero"/>
        <c:auto val="1"/>
        <c:lblAlgn val="ctr"/>
        <c:lblOffset val="100"/>
        <c:noMultiLvlLbl val="0"/>
      </c:catAx>
      <c:valAx>
        <c:axId val="445978696"/>
        <c:scaling>
          <c:orientation val="minMax"/>
          <c:min val="0"/>
        </c:scaling>
        <c:delete val="0"/>
        <c:axPos val="l"/>
        <c:title>
          <c:tx>
            <c:rich>
              <a:bodyPr/>
              <a:lstStyle/>
              <a:p>
                <a:pPr>
                  <a:defRPr/>
                </a:pPr>
                <a:r>
                  <a:rPr lang="en-US"/>
                  <a:t>Passenger Enplanements (100,000s)</a:t>
                </a:r>
              </a:p>
            </c:rich>
          </c:tx>
          <c:overlay val="0"/>
        </c:title>
        <c:numFmt formatCode="#,##0" sourceLinked="0"/>
        <c:majorTickMark val="out"/>
        <c:minorTickMark val="none"/>
        <c:tickLblPos val="nextTo"/>
        <c:crossAx val="44598033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24F11E5F-5488-47FF-AF2D-F75EB7A498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565150</xdr:colOff>
      <xdr:row>1</xdr:row>
      <xdr:rowOff>168275</xdr:rowOff>
    </xdr:from>
    <xdr:to>
      <xdr:col>12</xdr:col>
      <xdr:colOff>158750</xdr:colOff>
      <xdr:row>18</xdr:row>
      <xdr:rowOff>104775</xdr:rowOff>
    </xdr:to>
    <xdr:graphicFrame macro="">
      <xdr:nvGraphicFramePr>
        <xdr:cNvPr id="2" name="Chart 1">
          <a:extLst>
            <a:ext uri="{FF2B5EF4-FFF2-40B4-BE49-F238E27FC236}">
              <a16:creationId xmlns:a16="http://schemas.microsoft.com/office/drawing/2014/main" id="{4CBC6964-9E50-4FEA-99B2-96452D8530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384175</xdr:colOff>
      <xdr:row>3</xdr:row>
      <xdr:rowOff>63500</xdr:rowOff>
    </xdr:from>
    <xdr:to>
      <xdr:col>12</xdr:col>
      <xdr:colOff>587375</xdr:colOff>
      <xdr:row>20</xdr:row>
      <xdr:rowOff>0</xdr:rowOff>
    </xdr:to>
    <xdr:graphicFrame macro="">
      <xdr:nvGraphicFramePr>
        <xdr:cNvPr id="2" name="Chart 1">
          <a:extLst>
            <a:ext uri="{FF2B5EF4-FFF2-40B4-BE49-F238E27FC236}">
              <a16:creationId xmlns:a16="http://schemas.microsoft.com/office/drawing/2014/main" id="{1C7238F7-0DC1-4CEF-96A7-EF5469F51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450850</xdr:colOff>
      <xdr:row>3</xdr:row>
      <xdr:rowOff>63500</xdr:rowOff>
    </xdr:from>
    <xdr:to>
      <xdr:col>15</xdr:col>
      <xdr:colOff>44450</xdr:colOff>
      <xdr:row>20</xdr:row>
      <xdr:rowOff>0</xdr:rowOff>
    </xdr:to>
    <xdr:graphicFrame macro="">
      <xdr:nvGraphicFramePr>
        <xdr:cNvPr id="2" name="Chart 1">
          <a:extLst>
            <a:ext uri="{FF2B5EF4-FFF2-40B4-BE49-F238E27FC236}">
              <a16:creationId xmlns:a16="http://schemas.microsoft.com/office/drawing/2014/main" id="{37297D50-6F77-4426-864A-42377386E9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a:extLst>
            <a:ext uri="{FF2B5EF4-FFF2-40B4-BE49-F238E27FC236}">
              <a16:creationId xmlns:a16="http://schemas.microsoft.com/office/drawing/2014/main" id="{9B78ED11-D6A4-45B0-B0B1-184A97A7C0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a:extLst>
            <a:ext uri="{FF2B5EF4-FFF2-40B4-BE49-F238E27FC236}">
              <a16:creationId xmlns:a16="http://schemas.microsoft.com/office/drawing/2014/main" id="{D91FBC39-8118-4C94-A116-561592EC67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317500</xdr:colOff>
      <xdr:row>3</xdr:row>
      <xdr:rowOff>63500</xdr:rowOff>
    </xdr:from>
    <xdr:to>
      <xdr:col>14</xdr:col>
      <xdr:colOff>520700</xdr:colOff>
      <xdr:row>20</xdr:row>
      <xdr:rowOff>0</xdr:rowOff>
    </xdr:to>
    <xdr:graphicFrame macro="">
      <xdr:nvGraphicFramePr>
        <xdr:cNvPr id="2" name="Chart 1">
          <a:extLst>
            <a:ext uri="{FF2B5EF4-FFF2-40B4-BE49-F238E27FC236}">
              <a16:creationId xmlns:a16="http://schemas.microsoft.com/office/drawing/2014/main" id="{7CEE465C-4304-479A-B547-B233DCE322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2418-374C-4A87-A406-42313524A23D}">
  <dimension ref="A1:B34"/>
  <sheetViews>
    <sheetView tabSelected="1" workbookViewId="0"/>
  </sheetViews>
  <sheetFormatPr defaultRowHeight="15" x14ac:dyDescent="0.25"/>
  <cols>
    <col min="1" max="1" width="21.7109375" style="3" bestFit="1" customWidth="1"/>
    <col min="2" max="2" width="128.5703125" style="2" customWidth="1"/>
    <col min="3" max="16384" width="9.140625" style="3"/>
  </cols>
  <sheetData>
    <row r="1" spans="1:2" x14ac:dyDescent="0.25">
      <c r="A1" s="1" t="s">
        <v>18</v>
      </c>
    </row>
    <row r="2" spans="1:2" ht="30" x14ac:dyDescent="0.25">
      <c r="A2" s="4" t="s">
        <v>0</v>
      </c>
      <c r="B2" s="2" t="s">
        <v>1</v>
      </c>
    </row>
    <row r="3" spans="1:2" x14ac:dyDescent="0.25">
      <c r="A3" s="4" t="s">
        <v>2</v>
      </c>
      <c r="B3" s="2" t="s">
        <v>3</v>
      </c>
    </row>
    <row r="4" spans="1:2" x14ac:dyDescent="0.25">
      <c r="A4" s="4" t="s">
        <v>4</v>
      </c>
      <c r="B4" s="2" t="s">
        <v>5</v>
      </c>
    </row>
    <row r="5" spans="1:2" ht="30"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x14ac:dyDescent="0.25">
      <c r="A10" s="4" t="s">
        <v>16</v>
      </c>
      <c r="B10" s="2" t="s">
        <v>17</v>
      </c>
    </row>
    <row r="12" spans="1:2" x14ac:dyDescent="0.25">
      <c r="A12" s="1" t="s">
        <v>258</v>
      </c>
    </row>
    <row r="13" spans="1:2" ht="90" x14ac:dyDescent="0.25">
      <c r="A13" s="4" t="s">
        <v>20</v>
      </c>
      <c r="B13" s="2" t="s">
        <v>259</v>
      </c>
    </row>
    <row r="14" spans="1:2" ht="30" x14ac:dyDescent="0.25">
      <c r="A14" s="4" t="s">
        <v>21</v>
      </c>
      <c r="B14" s="2" t="s">
        <v>260</v>
      </c>
    </row>
    <row r="15" spans="1:2" x14ac:dyDescent="0.25">
      <c r="A15" s="4" t="s">
        <v>22</v>
      </c>
      <c r="B15" s="2" t="s">
        <v>261</v>
      </c>
    </row>
    <row r="16" spans="1:2" ht="75" x14ac:dyDescent="0.25">
      <c r="A16" s="4" t="s">
        <v>23</v>
      </c>
      <c r="B16" s="2" t="s">
        <v>262</v>
      </c>
    </row>
    <row r="17" spans="1:2" ht="75" x14ac:dyDescent="0.25">
      <c r="A17" s="4" t="s">
        <v>24</v>
      </c>
      <c r="B17" s="2" t="s">
        <v>262</v>
      </c>
    </row>
    <row r="18" spans="1:2" x14ac:dyDescent="0.25">
      <c r="A18" s="4" t="s">
        <v>25</v>
      </c>
      <c r="B18" s="2" t="s">
        <v>263</v>
      </c>
    </row>
    <row r="19" spans="1:2" ht="30" x14ac:dyDescent="0.25">
      <c r="A19" s="4" t="s">
        <v>26</v>
      </c>
      <c r="B19" s="2" t="s">
        <v>264</v>
      </c>
    </row>
    <row r="20" spans="1:2" x14ac:dyDescent="0.25">
      <c r="A20" s="4" t="s">
        <v>27</v>
      </c>
      <c r="B20" s="2" t="s">
        <v>265</v>
      </c>
    </row>
    <row r="21" spans="1:2" x14ac:dyDescent="0.25">
      <c r="A21" s="4" t="s">
        <v>28</v>
      </c>
      <c r="B21" s="2" t="s">
        <v>266</v>
      </c>
    </row>
    <row r="22" spans="1:2" x14ac:dyDescent="0.25">
      <c r="A22" s="4" t="s">
        <v>29</v>
      </c>
      <c r="B22" s="2" t="s">
        <v>267</v>
      </c>
    </row>
    <row r="23" spans="1:2" ht="30" x14ac:dyDescent="0.25">
      <c r="A23" s="4" t="s">
        <v>30</v>
      </c>
      <c r="B23" s="2" t="s">
        <v>268</v>
      </c>
    </row>
    <row r="24" spans="1:2" ht="30" x14ac:dyDescent="0.25">
      <c r="A24" s="4" t="s">
        <v>31</v>
      </c>
      <c r="B24" s="2" t="s">
        <v>269</v>
      </c>
    </row>
    <row r="25" spans="1:2" ht="45" x14ac:dyDescent="0.25">
      <c r="A25" s="4" t="s">
        <v>32</v>
      </c>
      <c r="B25" s="2" t="s">
        <v>270</v>
      </c>
    </row>
    <row r="26" spans="1:2" ht="30" x14ac:dyDescent="0.25">
      <c r="A26" s="4" t="s">
        <v>33</v>
      </c>
      <c r="B26" s="2" t="s">
        <v>271</v>
      </c>
    </row>
    <row r="27" spans="1:2" ht="45" x14ac:dyDescent="0.25">
      <c r="A27" s="4" t="s">
        <v>34</v>
      </c>
      <c r="B27" s="2" t="s">
        <v>272</v>
      </c>
    </row>
    <row r="28" spans="1:2" ht="30" x14ac:dyDescent="0.25">
      <c r="A28" s="4" t="s">
        <v>35</v>
      </c>
      <c r="B28" s="2" t="s">
        <v>273</v>
      </c>
    </row>
    <row r="29" spans="1:2" ht="60" x14ac:dyDescent="0.25">
      <c r="A29" s="4" t="s">
        <v>36</v>
      </c>
      <c r="B29" s="2" t="s">
        <v>274</v>
      </c>
    </row>
    <row r="30" spans="1:2" ht="60" x14ac:dyDescent="0.25">
      <c r="A30" s="4" t="s">
        <v>37</v>
      </c>
      <c r="B30" s="2" t="s">
        <v>275</v>
      </c>
    </row>
    <row r="31" spans="1:2" ht="30" x14ac:dyDescent="0.25">
      <c r="A31" s="4" t="s">
        <v>38</v>
      </c>
      <c r="B31" s="2" t="s">
        <v>276</v>
      </c>
    </row>
    <row r="32" spans="1:2" ht="30" x14ac:dyDescent="0.25">
      <c r="A32" s="4" t="s">
        <v>39</v>
      </c>
      <c r="B32" s="2" t="s">
        <v>277</v>
      </c>
    </row>
    <row r="33" spans="1:2" ht="30" x14ac:dyDescent="0.25">
      <c r="A33" s="4" t="s">
        <v>40</v>
      </c>
      <c r="B33" s="2" t="s">
        <v>278</v>
      </c>
    </row>
    <row r="34" spans="1:2" x14ac:dyDescent="0.25">
      <c r="A34" s="4" t="s">
        <v>41</v>
      </c>
      <c r="B34" s="2" t="s">
        <v>279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C1B8-01E1-405F-BAE1-432C4128DE69}">
  <dimension ref="A1:B12"/>
  <sheetViews>
    <sheetView workbookViewId="0">
      <selection sqref="A1:XFD1"/>
    </sheetView>
  </sheetViews>
  <sheetFormatPr defaultRowHeight="15" x14ac:dyDescent="0.25"/>
  <cols>
    <col min="1" max="1" width="13.85546875" bestFit="1" customWidth="1"/>
    <col min="2" max="2" width="21" bestFit="1" customWidth="1"/>
  </cols>
  <sheetData>
    <row r="1" spans="1:2" s="9" customFormat="1" x14ac:dyDescent="0.25">
      <c r="A1" s="8" t="s">
        <v>256</v>
      </c>
    </row>
    <row r="2" spans="1:2" s="6" customFormat="1" x14ac:dyDescent="0.25">
      <c r="A2" s="6" t="s">
        <v>209</v>
      </c>
      <c r="B2" s="6" t="s">
        <v>257</v>
      </c>
    </row>
    <row r="3" spans="1:2" x14ac:dyDescent="0.25">
      <c r="A3">
        <v>2007</v>
      </c>
      <c r="B3">
        <v>7702.6188899999997</v>
      </c>
    </row>
    <row r="4" spans="1:2" x14ac:dyDescent="0.25">
      <c r="A4">
        <v>2008</v>
      </c>
      <c r="B4">
        <v>7448.2463900000002</v>
      </c>
    </row>
    <row r="5" spans="1:2" x14ac:dyDescent="0.25">
      <c r="A5">
        <v>2009</v>
      </c>
      <c r="B5">
        <v>7061.0635000000002</v>
      </c>
    </row>
    <row r="6" spans="1:2" x14ac:dyDescent="0.25">
      <c r="A6">
        <v>2010</v>
      </c>
      <c r="B6">
        <v>7232.9118099999996</v>
      </c>
    </row>
    <row r="7" spans="1:2" x14ac:dyDescent="0.25">
      <c r="A7">
        <v>2011</v>
      </c>
      <c r="B7">
        <v>7341.54709</v>
      </c>
    </row>
    <row r="8" spans="1:2" x14ac:dyDescent="0.25">
      <c r="A8">
        <v>2012</v>
      </c>
      <c r="B8">
        <v>7399.77459</v>
      </c>
    </row>
    <row r="9" spans="1:2" x14ac:dyDescent="0.25">
      <c r="A9">
        <v>2013</v>
      </c>
      <c r="B9">
        <v>7459.9641899999997</v>
      </c>
    </row>
    <row r="10" spans="1:2" x14ac:dyDescent="0.25">
      <c r="A10">
        <v>2014</v>
      </c>
      <c r="B10">
        <v>7658.0588799999996</v>
      </c>
    </row>
    <row r="11" spans="1:2" x14ac:dyDescent="0.25">
      <c r="A11">
        <v>2015</v>
      </c>
      <c r="B11">
        <v>8010.5738700000002</v>
      </c>
    </row>
    <row r="12" spans="1:2" x14ac:dyDescent="0.25">
      <c r="A12">
        <v>2016</v>
      </c>
      <c r="B12">
        <v>8250.1131100000002</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C78FA-46D6-47CD-B88D-5D906B0C94B4}">
  <dimension ref="A1:V34"/>
  <sheetViews>
    <sheetView workbookViewId="0">
      <selection sqref="A1:XFD1"/>
    </sheetView>
  </sheetViews>
  <sheetFormatPr defaultRowHeight="15" x14ac:dyDescent="0.25"/>
  <cols>
    <col min="1" max="1" width="12.7109375" bestFit="1" customWidth="1"/>
    <col min="2" max="2" width="12" bestFit="1" customWidth="1"/>
    <col min="3" max="3" width="10.7109375" bestFit="1" customWidth="1"/>
    <col min="4" max="4" width="8.42578125" bestFit="1" customWidth="1"/>
    <col min="5" max="5" width="9.85546875" bestFit="1" customWidth="1"/>
    <col min="6" max="6" width="26"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 min="22" max="22" width="15.42578125" bestFit="1" customWidth="1"/>
  </cols>
  <sheetData>
    <row r="1" spans="1:22" s="9" customFormat="1" x14ac:dyDescent="0.25">
      <c r="A1" s="8" t="s">
        <v>19</v>
      </c>
    </row>
    <row r="2" spans="1:22" s="6" customFormat="1" x14ac:dyDescent="0.25">
      <c r="A2" s="6" t="s">
        <v>20</v>
      </c>
      <c r="B2" s="6" t="s">
        <v>21</v>
      </c>
      <c r="C2" s="6" t="s">
        <v>22</v>
      </c>
      <c r="D2" s="6" t="s">
        <v>23</v>
      </c>
      <c r="E2" s="6" t="s">
        <v>24</v>
      </c>
      <c r="F2" s="6" t="s">
        <v>25</v>
      </c>
      <c r="G2" s="6" t="s">
        <v>26</v>
      </c>
      <c r="H2" s="6" t="s">
        <v>27</v>
      </c>
      <c r="I2" s="6" t="s">
        <v>28</v>
      </c>
      <c r="J2" s="6" t="s">
        <v>29</v>
      </c>
      <c r="K2" s="6" t="s">
        <v>30</v>
      </c>
      <c r="L2" s="6" t="s">
        <v>31</v>
      </c>
      <c r="M2" s="6" t="s">
        <v>32</v>
      </c>
      <c r="N2" s="6" t="s">
        <v>33</v>
      </c>
      <c r="O2" s="6" t="s">
        <v>34</v>
      </c>
      <c r="P2" s="6" t="s">
        <v>35</v>
      </c>
      <c r="Q2" s="6" t="s">
        <v>36</v>
      </c>
      <c r="R2" s="6" t="s">
        <v>37</v>
      </c>
      <c r="S2" s="6" t="s">
        <v>38</v>
      </c>
      <c r="T2" s="6" t="s">
        <v>39</v>
      </c>
      <c r="U2" s="6" t="s">
        <v>40</v>
      </c>
      <c r="V2" s="6" t="s">
        <v>41</v>
      </c>
    </row>
    <row r="3" spans="1:22" x14ac:dyDescent="0.25">
      <c r="A3" t="s">
        <v>42</v>
      </c>
      <c r="B3">
        <v>1</v>
      </c>
      <c r="C3" s="5">
        <v>42372</v>
      </c>
      <c r="D3" t="s">
        <v>43</v>
      </c>
      <c r="E3" t="s">
        <v>44</v>
      </c>
      <c r="F3" t="s">
        <v>45</v>
      </c>
      <c r="G3" t="s">
        <v>46</v>
      </c>
      <c r="H3" t="s">
        <v>47</v>
      </c>
      <c r="J3">
        <v>1</v>
      </c>
      <c r="K3" t="s">
        <v>48</v>
      </c>
      <c r="L3" t="s">
        <v>49</v>
      </c>
      <c r="M3" t="s">
        <v>50</v>
      </c>
      <c r="N3" t="s">
        <v>51</v>
      </c>
      <c r="O3" t="s">
        <v>52</v>
      </c>
      <c r="P3" t="s">
        <v>53</v>
      </c>
      <c r="Q3" t="s">
        <v>54</v>
      </c>
      <c r="S3" t="s">
        <v>55</v>
      </c>
      <c r="T3" t="s">
        <v>56</v>
      </c>
      <c r="U3" t="s">
        <v>57</v>
      </c>
      <c r="V3" s="7" t="str">
        <f>HYPERLINK("https://app.ntsb.gov/pdfgenerator/ReportGeneratorFile.ashx?EventID=20160106X80332&amp;AKey=1&amp;RType=Final&amp;IType=CA","PDF Report")</f>
        <v>PDF Report</v>
      </c>
    </row>
    <row r="4" spans="1:22" x14ac:dyDescent="0.25">
      <c r="A4" t="s">
        <v>58</v>
      </c>
      <c r="B4">
        <v>1</v>
      </c>
      <c r="C4" s="5">
        <v>42393</v>
      </c>
      <c r="D4" t="s">
        <v>59</v>
      </c>
      <c r="E4" t="s">
        <v>60</v>
      </c>
      <c r="F4" t="s">
        <v>61</v>
      </c>
      <c r="G4" t="s">
        <v>62</v>
      </c>
      <c r="H4" t="s">
        <v>47</v>
      </c>
      <c r="K4" t="s">
        <v>49</v>
      </c>
      <c r="L4" t="s">
        <v>63</v>
      </c>
      <c r="M4" t="s">
        <v>50</v>
      </c>
      <c r="N4" t="s">
        <v>51</v>
      </c>
      <c r="O4" t="s">
        <v>52</v>
      </c>
      <c r="P4" t="s">
        <v>53</v>
      </c>
      <c r="Q4" t="s">
        <v>54</v>
      </c>
      <c r="S4" t="s">
        <v>64</v>
      </c>
      <c r="T4" t="s">
        <v>65</v>
      </c>
      <c r="U4" t="s">
        <v>57</v>
      </c>
      <c r="V4" s="7" t="str">
        <f>HYPERLINK("https://app.ntsb.gov/pdfgenerator/ReportGeneratorFile.ashx?EventID=20160126X75122&amp;AKey=1&amp;RType=Final&amp;IType=CA","PDF Report")</f>
        <v>PDF Report</v>
      </c>
    </row>
    <row r="5" spans="1:22" x14ac:dyDescent="0.25">
      <c r="A5" t="s">
        <v>66</v>
      </c>
      <c r="B5">
        <v>1</v>
      </c>
      <c r="C5" s="5">
        <v>42397</v>
      </c>
      <c r="D5" t="s">
        <v>67</v>
      </c>
      <c r="E5" t="s">
        <v>68</v>
      </c>
      <c r="F5" t="s">
        <v>69</v>
      </c>
      <c r="G5" t="s">
        <v>70</v>
      </c>
      <c r="H5" t="s">
        <v>47</v>
      </c>
      <c r="J5">
        <v>1</v>
      </c>
      <c r="K5" t="s">
        <v>48</v>
      </c>
      <c r="L5" t="s">
        <v>49</v>
      </c>
      <c r="M5" t="s">
        <v>50</v>
      </c>
      <c r="N5" t="s">
        <v>51</v>
      </c>
      <c r="O5" t="s">
        <v>52</v>
      </c>
      <c r="P5" t="s">
        <v>53</v>
      </c>
      <c r="Q5" t="s">
        <v>54</v>
      </c>
      <c r="S5" t="s">
        <v>55</v>
      </c>
      <c r="T5" t="s">
        <v>56</v>
      </c>
      <c r="U5" t="s">
        <v>57</v>
      </c>
      <c r="V5" s="7" t="str">
        <f>HYPERLINK("https://app.ntsb.gov/pdfgenerator/ReportGeneratorFile.ashx?EventID=20160129X24835&amp;AKey=1&amp;RType=Final&amp;IType=CA","PDF Report")</f>
        <v>PDF Report</v>
      </c>
    </row>
    <row r="6" spans="1:22" x14ac:dyDescent="0.25">
      <c r="A6" t="s">
        <v>71</v>
      </c>
      <c r="B6">
        <v>1</v>
      </c>
      <c r="C6" s="5">
        <v>42412</v>
      </c>
      <c r="D6" t="s">
        <v>72</v>
      </c>
      <c r="E6" t="s">
        <v>73</v>
      </c>
      <c r="F6" t="s">
        <v>74</v>
      </c>
      <c r="G6" t="s">
        <v>75</v>
      </c>
      <c r="H6" t="s">
        <v>47</v>
      </c>
      <c r="K6" t="s">
        <v>49</v>
      </c>
      <c r="L6" t="s">
        <v>63</v>
      </c>
      <c r="M6" t="s">
        <v>50</v>
      </c>
      <c r="N6" t="s">
        <v>76</v>
      </c>
      <c r="O6" t="s">
        <v>52</v>
      </c>
      <c r="P6" t="s">
        <v>77</v>
      </c>
      <c r="Q6" t="s">
        <v>54</v>
      </c>
      <c r="S6" t="s">
        <v>78</v>
      </c>
      <c r="T6" t="s">
        <v>56</v>
      </c>
      <c r="U6" t="s">
        <v>57</v>
      </c>
      <c r="V6" s="7" t="str">
        <f>HYPERLINK("https://app.ntsb.gov/pdfgenerator/ReportGeneratorFile.ashx?EventID=20160222X93713&amp;AKey=1&amp;RType=Final&amp;IType=LA","PDF Report")</f>
        <v>PDF Report</v>
      </c>
    </row>
    <row r="7" spans="1:22" x14ac:dyDescent="0.25">
      <c r="A7" t="s">
        <v>79</v>
      </c>
      <c r="B7">
        <v>1</v>
      </c>
      <c r="C7" s="5">
        <v>42414</v>
      </c>
      <c r="F7" t="s">
        <v>80</v>
      </c>
      <c r="G7" t="s">
        <v>81</v>
      </c>
      <c r="H7" t="s">
        <v>47</v>
      </c>
      <c r="J7">
        <v>1</v>
      </c>
      <c r="K7" t="s">
        <v>48</v>
      </c>
      <c r="L7" t="s">
        <v>49</v>
      </c>
      <c r="M7" t="s">
        <v>50</v>
      </c>
      <c r="N7" t="s">
        <v>51</v>
      </c>
      <c r="O7" t="s">
        <v>52</v>
      </c>
      <c r="P7" t="s">
        <v>53</v>
      </c>
      <c r="Q7" t="s">
        <v>54</v>
      </c>
      <c r="S7" t="s">
        <v>55</v>
      </c>
      <c r="T7" t="s">
        <v>56</v>
      </c>
      <c r="U7" t="s">
        <v>57</v>
      </c>
      <c r="V7" s="7" t="str">
        <f>HYPERLINK("https://app.ntsb.gov/pdfgenerator/ReportGeneratorFile.ashx?EventID=20160216X30252&amp;AKey=1&amp;RType=Final&amp;IType=CA","PDF Report")</f>
        <v>PDF Report</v>
      </c>
    </row>
    <row r="8" spans="1:22" x14ac:dyDescent="0.25">
      <c r="A8" t="s">
        <v>82</v>
      </c>
      <c r="B8">
        <v>1</v>
      </c>
      <c r="C8" s="5">
        <v>42417</v>
      </c>
      <c r="D8" t="s">
        <v>83</v>
      </c>
      <c r="E8" t="s">
        <v>84</v>
      </c>
      <c r="F8" t="s">
        <v>85</v>
      </c>
      <c r="G8" t="s">
        <v>86</v>
      </c>
      <c r="H8" t="s">
        <v>47</v>
      </c>
      <c r="K8" t="s">
        <v>49</v>
      </c>
      <c r="L8" t="s">
        <v>87</v>
      </c>
      <c r="M8" t="s">
        <v>50</v>
      </c>
      <c r="N8" t="s">
        <v>51</v>
      </c>
      <c r="O8" t="s">
        <v>52</v>
      </c>
      <c r="P8" t="s">
        <v>53</v>
      </c>
      <c r="Q8" t="s">
        <v>54</v>
      </c>
      <c r="S8" t="s">
        <v>64</v>
      </c>
      <c r="T8" t="s">
        <v>88</v>
      </c>
      <c r="U8" t="s">
        <v>57</v>
      </c>
      <c r="V8" s="7" t="str">
        <f>HYPERLINK("https://app.ntsb.gov/pdfgenerator/ReportGeneratorFile.ashx?EventID=20160218X94149&amp;AKey=1&amp;RType=Final&amp;IType=CA","PDF Report")</f>
        <v>PDF Report</v>
      </c>
    </row>
    <row r="9" spans="1:22" x14ac:dyDescent="0.25">
      <c r="A9" t="s">
        <v>82</v>
      </c>
      <c r="B9">
        <v>2</v>
      </c>
      <c r="C9" s="5">
        <v>42417</v>
      </c>
      <c r="D9" t="s">
        <v>83</v>
      </c>
      <c r="E9" t="s">
        <v>84</v>
      </c>
      <c r="F9" t="s">
        <v>85</v>
      </c>
      <c r="G9" t="s">
        <v>86</v>
      </c>
      <c r="H9" t="s">
        <v>47</v>
      </c>
      <c r="K9" t="s">
        <v>49</v>
      </c>
      <c r="L9" t="s">
        <v>63</v>
      </c>
      <c r="M9" t="s">
        <v>50</v>
      </c>
      <c r="N9" t="s">
        <v>51</v>
      </c>
      <c r="O9" t="s">
        <v>52</v>
      </c>
      <c r="P9" t="s">
        <v>53</v>
      </c>
      <c r="Q9" t="s">
        <v>54</v>
      </c>
      <c r="S9" t="s">
        <v>64</v>
      </c>
      <c r="T9" t="s">
        <v>65</v>
      </c>
      <c r="U9" t="s">
        <v>57</v>
      </c>
      <c r="V9" s="7" t="str">
        <f>HYPERLINK("https://app.ntsb.gov/pdfgenerator/ReportGeneratorFile.ashx?EventID=20160218X94149&amp;AKey=2&amp;RType=Final&amp;IType=CA","PDF Report")</f>
        <v>PDF Report</v>
      </c>
    </row>
    <row r="10" spans="1:22" x14ac:dyDescent="0.25">
      <c r="A10" t="s">
        <v>89</v>
      </c>
      <c r="B10">
        <v>1</v>
      </c>
      <c r="C10" s="5">
        <v>42423</v>
      </c>
      <c r="D10" t="s">
        <v>90</v>
      </c>
      <c r="E10" t="s">
        <v>91</v>
      </c>
      <c r="F10" t="s">
        <v>92</v>
      </c>
      <c r="G10" t="s">
        <v>93</v>
      </c>
      <c r="H10" t="s">
        <v>47</v>
      </c>
      <c r="K10" t="s">
        <v>49</v>
      </c>
      <c r="L10" t="s">
        <v>63</v>
      </c>
      <c r="M10" t="s">
        <v>50</v>
      </c>
      <c r="N10" t="s">
        <v>51</v>
      </c>
      <c r="O10" t="s">
        <v>52</v>
      </c>
      <c r="P10" t="s">
        <v>53</v>
      </c>
      <c r="Q10" t="s">
        <v>54</v>
      </c>
      <c r="S10" t="s">
        <v>94</v>
      </c>
      <c r="T10" t="s">
        <v>95</v>
      </c>
      <c r="U10" t="s">
        <v>57</v>
      </c>
      <c r="V10" s="7" t="str">
        <f>HYPERLINK("https://app.ntsb.gov/pdfgenerator/ReportGeneratorFile.ashx?EventID=20160225X92701&amp;AKey=1&amp;RType=Final&amp;IType=LA","PDF Report")</f>
        <v>PDF Report</v>
      </c>
    </row>
    <row r="11" spans="1:22" x14ac:dyDescent="0.25">
      <c r="A11" t="s">
        <v>96</v>
      </c>
      <c r="B11">
        <v>1</v>
      </c>
      <c r="C11" s="5">
        <v>42434</v>
      </c>
      <c r="D11" t="s">
        <v>97</v>
      </c>
      <c r="E11" t="s">
        <v>98</v>
      </c>
      <c r="F11" t="s">
        <v>99</v>
      </c>
      <c r="G11" t="s">
        <v>100</v>
      </c>
      <c r="H11" t="s">
        <v>47</v>
      </c>
      <c r="K11" t="s">
        <v>49</v>
      </c>
      <c r="L11" t="s">
        <v>63</v>
      </c>
      <c r="M11" t="s">
        <v>50</v>
      </c>
      <c r="N11" t="s">
        <v>76</v>
      </c>
      <c r="O11" t="s">
        <v>52</v>
      </c>
      <c r="P11" t="s">
        <v>77</v>
      </c>
      <c r="Q11" t="s">
        <v>54</v>
      </c>
      <c r="S11" t="s">
        <v>101</v>
      </c>
      <c r="T11" t="s">
        <v>102</v>
      </c>
      <c r="U11" t="s">
        <v>57</v>
      </c>
      <c r="V11" s="7" t="str">
        <f>HYPERLINK("https://app.ntsb.gov/pdfgenerator/ReportGeneratorFile.ashx?EventID=20160330X72920&amp;AKey=1&amp;RType=Final&amp;IType=CA","PDF Report")</f>
        <v>PDF Report</v>
      </c>
    </row>
    <row r="12" spans="1:22" x14ac:dyDescent="0.25">
      <c r="A12" t="s">
        <v>103</v>
      </c>
      <c r="B12">
        <v>1</v>
      </c>
      <c r="C12" s="5">
        <v>42443</v>
      </c>
      <c r="D12" t="s">
        <v>104</v>
      </c>
      <c r="E12" t="s">
        <v>105</v>
      </c>
      <c r="F12" t="s">
        <v>106</v>
      </c>
      <c r="G12" t="s">
        <v>107</v>
      </c>
      <c r="H12" t="s">
        <v>47</v>
      </c>
      <c r="J12">
        <v>1</v>
      </c>
      <c r="K12" t="s">
        <v>48</v>
      </c>
      <c r="L12" t="s">
        <v>49</v>
      </c>
      <c r="M12" t="s">
        <v>50</v>
      </c>
      <c r="N12" t="s">
        <v>51</v>
      </c>
      <c r="O12" t="s">
        <v>52</v>
      </c>
      <c r="P12" t="s">
        <v>53</v>
      </c>
      <c r="Q12" t="s">
        <v>54</v>
      </c>
      <c r="S12" t="s">
        <v>55</v>
      </c>
      <c r="T12" t="s">
        <v>56</v>
      </c>
      <c r="U12" t="s">
        <v>57</v>
      </c>
      <c r="V12" s="7" t="str">
        <f>HYPERLINK("https://app.ntsb.gov/pdfgenerator/ReportGeneratorFile.ashx?EventID=20160609X10842&amp;AKey=1&amp;RType=Final&amp;IType=CA","PDF Report")</f>
        <v>PDF Report</v>
      </c>
    </row>
    <row r="13" spans="1:22" x14ac:dyDescent="0.25">
      <c r="A13" t="s">
        <v>108</v>
      </c>
      <c r="B13">
        <v>1</v>
      </c>
      <c r="C13" s="5">
        <v>42474</v>
      </c>
      <c r="F13" t="s">
        <v>109</v>
      </c>
      <c r="G13" t="s">
        <v>110</v>
      </c>
      <c r="H13" t="s">
        <v>47</v>
      </c>
      <c r="J13">
        <v>1</v>
      </c>
      <c r="K13" t="s">
        <v>48</v>
      </c>
      <c r="L13" t="s">
        <v>49</v>
      </c>
      <c r="M13" t="s">
        <v>50</v>
      </c>
      <c r="N13" t="s">
        <v>51</v>
      </c>
      <c r="O13" t="s">
        <v>52</v>
      </c>
      <c r="P13" t="s">
        <v>53</v>
      </c>
      <c r="Q13" t="s">
        <v>54</v>
      </c>
      <c r="S13" t="s">
        <v>111</v>
      </c>
      <c r="T13" t="s">
        <v>65</v>
      </c>
      <c r="U13" t="s">
        <v>57</v>
      </c>
      <c r="V13" s="7" t="str">
        <f>HYPERLINK("https://app.ntsb.gov/pdfgenerator/ReportGeneratorFile.ashx?EventID=20160415X02200&amp;AKey=1&amp;RType=Final&amp;IType=CA","PDF Report")</f>
        <v>PDF Report</v>
      </c>
    </row>
    <row r="14" spans="1:22" x14ac:dyDescent="0.25">
      <c r="A14" t="s">
        <v>112</v>
      </c>
      <c r="B14">
        <v>1</v>
      </c>
      <c r="C14" s="5">
        <v>42488</v>
      </c>
      <c r="D14" t="s">
        <v>113</v>
      </c>
      <c r="E14" t="s">
        <v>114</v>
      </c>
      <c r="F14" t="s">
        <v>115</v>
      </c>
      <c r="G14" t="s">
        <v>110</v>
      </c>
      <c r="H14" t="s">
        <v>47</v>
      </c>
      <c r="K14" t="s">
        <v>49</v>
      </c>
      <c r="L14" t="s">
        <v>63</v>
      </c>
      <c r="M14" t="s">
        <v>50</v>
      </c>
      <c r="N14" t="s">
        <v>51</v>
      </c>
      <c r="O14" t="s">
        <v>52</v>
      </c>
      <c r="P14" t="s">
        <v>53</v>
      </c>
      <c r="Q14" t="s">
        <v>54</v>
      </c>
      <c r="S14" t="s">
        <v>111</v>
      </c>
      <c r="T14" t="s">
        <v>65</v>
      </c>
      <c r="U14" t="s">
        <v>57</v>
      </c>
      <c r="V14" s="7" t="str">
        <f>HYPERLINK("https://app.ntsb.gov/pdfgenerator/ReportGeneratorFile.ashx?EventID=20160502X75955&amp;AKey=1&amp;RType=Final&amp;IType=CA","PDF Report")</f>
        <v>PDF Report</v>
      </c>
    </row>
    <row r="15" spans="1:22" x14ac:dyDescent="0.25">
      <c r="A15" t="s">
        <v>116</v>
      </c>
      <c r="B15">
        <v>1</v>
      </c>
      <c r="C15" s="5">
        <v>42504</v>
      </c>
      <c r="F15" t="s">
        <v>117</v>
      </c>
      <c r="G15" t="s">
        <v>118</v>
      </c>
      <c r="H15" t="s">
        <v>47</v>
      </c>
      <c r="J15">
        <v>1</v>
      </c>
      <c r="K15" t="s">
        <v>48</v>
      </c>
      <c r="L15" t="s">
        <v>49</v>
      </c>
      <c r="M15" t="s">
        <v>50</v>
      </c>
      <c r="N15" t="s">
        <v>51</v>
      </c>
      <c r="O15" t="s">
        <v>52</v>
      </c>
      <c r="P15" t="s">
        <v>53</v>
      </c>
      <c r="Q15" t="s">
        <v>54</v>
      </c>
      <c r="S15" t="s">
        <v>55</v>
      </c>
      <c r="T15" t="s">
        <v>95</v>
      </c>
      <c r="U15" t="s">
        <v>57</v>
      </c>
      <c r="V15" s="7" t="str">
        <f>HYPERLINK("https://app.ntsb.gov/pdfgenerator/ReportGeneratorFile.ashx?EventID=20160516X92239&amp;AKey=1&amp;RType=Final&amp;IType=CA","PDF Report")</f>
        <v>PDF Report</v>
      </c>
    </row>
    <row r="16" spans="1:22" x14ac:dyDescent="0.25">
      <c r="A16" t="s">
        <v>119</v>
      </c>
      <c r="B16">
        <v>1</v>
      </c>
      <c r="C16" s="5">
        <v>42519</v>
      </c>
      <c r="D16" t="s">
        <v>120</v>
      </c>
      <c r="E16" t="s">
        <v>121</v>
      </c>
      <c r="F16" t="s">
        <v>122</v>
      </c>
      <c r="G16" t="s">
        <v>110</v>
      </c>
      <c r="H16" t="s">
        <v>47</v>
      </c>
      <c r="J16">
        <v>1</v>
      </c>
      <c r="K16" t="s">
        <v>48</v>
      </c>
      <c r="L16" t="s">
        <v>49</v>
      </c>
      <c r="M16" t="s">
        <v>50</v>
      </c>
      <c r="N16" t="s">
        <v>51</v>
      </c>
      <c r="O16" t="s">
        <v>52</v>
      </c>
      <c r="P16" t="s">
        <v>53</v>
      </c>
      <c r="Q16" t="s">
        <v>54</v>
      </c>
      <c r="S16" t="s">
        <v>123</v>
      </c>
      <c r="T16" t="s">
        <v>56</v>
      </c>
      <c r="U16" t="s">
        <v>57</v>
      </c>
      <c r="V16" s="7" t="str">
        <f>HYPERLINK("https://app.ntsb.gov/pdfgenerator/ReportGeneratorFile.ashx?EventID=20160531X12742&amp;AKey=1&amp;RType=Final&amp;IType=LA","PDF Report")</f>
        <v>PDF Report</v>
      </c>
    </row>
    <row r="17" spans="1:22" x14ac:dyDescent="0.25">
      <c r="A17" t="s">
        <v>124</v>
      </c>
      <c r="B17">
        <v>1</v>
      </c>
      <c r="C17" s="5">
        <v>42526</v>
      </c>
      <c r="D17" t="s">
        <v>125</v>
      </c>
      <c r="E17" t="s">
        <v>126</v>
      </c>
      <c r="F17" t="s">
        <v>127</v>
      </c>
      <c r="G17" t="s">
        <v>128</v>
      </c>
      <c r="H17" t="s">
        <v>47</v>
      </c>
      <c r="J17">
        <v>1</v>
      </c>
      <c r="K17" t="s">
        <v>48</v>
      </c>
      <c r="L17" t="s">
        <v>49</v>
      </c>
      <c r="M17" t="s">
        <v>50</v>
      </c>
      <c r="N17" t="s">
        <v>51</v>
      </c>
      <c r="O17" t="s">
        <v>52</v>
      </c>
      <c r="P17" t="s">
        <v>53</v>
      </c>
      <c r="Q17" t="s">
        <v>54</v>
      </c>
      <c r="S17" t="s">
        <v>55</v>
      </c>
      <c r="T17" t="s">
        <v>95</v>
      </c>
      <c r="U17" t="s">
        <v>57</v>
      </c>
      <c r="V17" s="7" t="str">
        <f>HYPERLINK("https://app.ntsb.gov/pdfgenerator/ReportGeneratorFile.ashx?EventID=20160614X04330&amp;AKey=1&amp;RType=Final&amp;IType=CA","PDF Report")</f>
        <v>PDF Report</v>
      </c>
    </row>
    <row r="18" spans="1:22" x14ac:dyDescent="0.25">
      <c r="A18" t="s">
        <v>129</v>
      </c>
      <c r="B18">
        <v>1</v>
      </c>
      <c r="C18" s="5">
        <v>42527</v>
      </c>
      <c r="D18" t="s">
        <v>130</v>
      </c>
      <c r="E18" t="s">
        <v>131</v>
      </c>
      <c r="F18" t="s">
        <v>132</v>
      </c>
      <c r="G18" t="s">
        <v>133</v>
      </c>
      <c r="H18" t="s">
        <v>134</v>
      </c>
      <c r="K18" t="s">
        <v>87</v>
      </c>
      <c r="L18" t="s">
        <v>63</v>
      </c>
      <c r="M18" t="s">
        <v>50</v>
      </c>
      <c r="N18" t="s">
        <v>76</v>
      </c>
      <c r="O18" t="s">
        <v>135</v>
      </c>
      <c r="P18" t="s">
        <v>77</v>
      </c>
      <c r="Q18" t="s">
        <v>54</v>
      </c>
      <c r="S18" t="s">
        <v>94</v>
      </c>
      <c r="T18" t="s">
        <v>136</v>
      </c>
      <c r="U18" t="s">
        <v>57</v>
      </c>
      <c r="V18" s="7" t="str">
        <f>HYPERLINK("https://app.ntsb.gov/pdfgenerator/ReportGeneratorFile.ashx?EventID=20160606X22549&amp;AKey=1&amp;RType=Final&amp;IType=RA","PDF Report")</f>
        <v>PDF Report</v>
      </c>
    </row>
    <row r="19" spans="1:22" x14ac:dyDescent="0.25">
      <c r="A19" t="s">
        <v>137</v>
      </c>
      <c r="B19">
        <v>1</v>
      </c>
      <c r="C19" s="5">
        <v>42533</v>
      </c>
      <c r="D19" t="s">
        <v>138</v>
      </c>
      <c r="E19" t="s">
        <v>139</v>
      </c>
      <c r="F19" t="s">
        <v>140</v>
      </c>
      <c r="G19" t="s">
        <v>141</v>
      </c>
      <c r="H19" t="s">
        <v>47</v>
      </c>
      <c r="J19">
        <v>1</v>
      </c>
      <c r="K19" t="s">
        <v>48</v>
      </c>
      <c r="L19" t="s">
        <v>49</v>
      </c>
      <c r="M19" t="s">
        <v>50</v>
      </c>
      <c r="N19" t="s">
        <v>51</v>
      </c>
      <c r="O19" t="s">
        <v>52</v>
      </c>
      <c r="P19" t="s">
        <v>53</v>
      </c>
      <c r="Q19" t="s">
        <v>54</v>
      </c>
      <c r="S19" t="s">
        <v>55</v>
      </c>
      <c r="T19" t="s">
        <v>56</v>
      </c>
      <c r="U19" t="s">
        <v>57</v>
      </c>
      <c r="V19" s="7" t="str">
        <f>HYPERLINK("https://app.ntsb.gov/pdfgenerator/ReportGeneratorFile.ashx?EventID=20160723X91246&amp;AKey=1&amp;RType=Final&amp;IType=CA","PDF Report")</f>
        <v>PDF Report</v>
      </c>
    </row>
    <row r="20" spans="1:22" x14ac:dyDescent="0.25">
      <c r="A20" t="s">
        <v>142</v>
      </c>
      <c r="B20">
        <v>1</v>
      </c>
      <c r="C20" s="5">
        <v>42547</v>
      </c>
      <c r="F20" t="s">
        <v>143</v>
      </c>
      <c r="G20" t="s">
        <v>144</v>
      </c>
      <c r="H20" t="s">
        <v>47</v>
      </c>
      <c r="J20">
        <v>1</v>
      </c>
      <c r="K20" t="s">
        <v>48</v>
      </c>
      <c r="L20" t="s">
        <v>49</v>
      </c>
      <c r="M20" t="s">
        <v>50</v>
      </c>
      <c r="N20" t="s">
        <v>51</v>
      </c>
      <c r="O20" t="s">
        <v>52</v>
      </c>
      <c r="P20" t="s">
        <v>53</v>
      </c>
      <c r="Q20" t="s">
        <v>54</v>
      </c>
      <c r="S20" t="s">
        <v>145</v>
      </c>
      <c r="T20" t="s">
        <v>56</v>
      </c>
      <c r="U20" t="s">
        <v>57</v>
      </c>
      <c r="V20" s="7" t="str">
        <f>HYPERLINK("https://app.ntsb.gov/pdfgenerator/ReportGeneratorFile.ashx?EventID=20160627X21034&amp;AKey=1&amp;RType=Final&amp;IType=CA","PDF Report")</f>
        <v>PDF Report</v>
      </c>
    </row>
    <row r="21" spans="1:22" x14ac:dyDescent="0.25">
      <c r="A21" t="s">
        <v>146</v>
      </c>
      <c r="B21">
        <v>1</v>
      </c>
      <c r="C21" s="5">
        <v>42577</v>
      </c>
      <c r="D21" t="s">
        <v>147</v>
      </c>
      <c r="E21" t="s">
        <v>148</v>
      </c>
      <c r="F21" t="s">
        <v>149</v>
      </c>
      <c r="G21" t="s">
        <v>150</v>
      </c>
      <c r="H21" t="s">
        <v>47</v>
      </c>
      <c r="J21">
        <v>1</v>
      </c>
      <c r="K21" t="s">
        <v>48</v>
      </c>
      <c r="L21" t="s">
        <v>49</v>
      </c>
      <c r="M21" t="s">
        <v>50</v>
      </c>
      <c r="N21" t="s">
        <v>51</v>
      </c>
      <c r="O21" t="s">
        <v>52</v>
      </c>
      <c r="P21" t="s">
        <v>53</v>
      </c>
      <c r="Q21" t="s">
        <v>54</v>
      </c>
      <c r="S21" t="s">
        <v>55</v>
      </c>
      <c r="T21" t="s">
        <v>56</v>
      </c>
      <c r="U21" t="s">
        <v>57</v>
      </c>
      <c r="V21" s="7" t="str">
        <f>HYPERLINK("https://app.ntsb.gov/pdfgenerator/ReportGeneratorFile.ashx?EventID=20160805X50153&amp;AKey=1&amp;RType=Final&amp;IType=CA","PDF Report")</f>
        <v>PDF Report</v>
      </c>
    </row>
    <row r="22" spans="1:22" x14ac:dyDescent="0.25">
      <c r="A22" t="s">
        <v>151</v>
      </c>
      <c r="B22">
        <v>1</v>
      </c>
      <c r="C22" s="5">
        <v>42579</v>
      </c>
      <c r="D22" t="s">
        <v>152</v>
      </c>
      <c r="E22" t="s">
        <v>153</v>
      </c>
      <c r="F22" t="s">
        <v>154</v>
      </c>
      <c r="G22" t="s">
        <v>133</v>
      </c>
      <c r="H22" t="s">
        <v>155</v>
      </c>
      <c r="J22">
        <v>1</v>
      </c>
      <c r="K22" t="s">
        <v>48</v>
      </c>
      <c r="L22" t="s">
        <v>49</v>
      </c>
      <c r="M22" t="s">
        <v>50</v>
      </c>
      <c r="N22" t="s">
        <v>51</v>
      </c>
      <c r="O22" t="s">
        <v>135</v>
      </c>
      <c r="P22" t="s">
        <v>53</v>
      </c>
      <c r="Q22" t="s">
        <v>54</v>
      </c>
      <c r="S22" t="s">
        <v>55</v>
      </c>
      <c r="T22" t="s">
        <v>56</v>
      </c>
      <c r="U22" t="s">
        <v>57</v>
      </c>
      <c r="V22" s="7" t="str">
        <f>HYPERLINK("https://app.ntsb.gov/pdfgenerator/ReportGeneratorFile.ashx?EventID=20160803X71952&amp;AKey=1&amp;RType=Final&amp;IType=CA","PDF Report")</f>
        <v>PDF Report</v>
      </c>
    </row>
    <row r="23" spans="1:22" x14ac:dyDescent="0.25">
      <c r="A23" t="s">
        <v>156</v>
      </c>
      <c r="B23">
        <v>1</v>
      </c>
      <c r="C23" s="5">
        <v>42585</v>
      </c>
      <c r="D23" t="s">
        <v>157</v>
      </c>
      <c r="E23" t="s">
        <v>158</v>
      </c>
      <c r="F23" t="s">
        <v>159</v>
      </c>
      <c r="G23" t="s">
        <v>160</v>
      </c>
      <c r="H23" t="s">
        <v>161</v>
      </c>
      <c r="J23">
        <v>1</v>
      </c>
      <c r="K23" t="s">
        <v>48</v>
      </c>
      <c r="L23" t="s">
        <v>49</v>
      </c>
      <c r="M23" t="s">
        <v>50</v>
      </c>
      <c r="N23" t="s">
        <v>51</v>
      </c>
      <c r="O23" t="s">
        <v>135</v>
      </c>
      <c r="P23" t="s">
        <v>53</v>
      </c>
      <c r="Q23" t="s">
        <v>54</v>
      </c>
      <c r="S23" t="s">
        <v>55</v>
      </c>
      <c r="T23" t="s">
        <v>56</v>
      </c>
      <c r="U23" t="s">
        <v>57</v>
      </c>
      <c r="V23" s="7" t="str">
        <f>HYPERLINK("https://app.ntsb.gov/pdfgenerator/ReportGeneratorFile.ashx?EventID=20160805X51304&amp;AKey=1&amp;RType=Final&amp;IType=CA","PDF Report")</f>
        <v>PDF Report</v>
      </c>
    </row>
    <row r="24" spans="1:22" x14ac:dyDescent="0.25">
      <c r="A24" t="s">
        <v>162</v>
      </c>
      <c r="B24">
        <v>1</v>
      </c>
      <c r="C24" s="5">
        <v>42586</v>
      </c>
      <c r="D24" t="s">
        <v>163</v>
      </c>
      <c r="E24" t="s">
        <v>164</v>
      </c>
      <c r="F24" t="s">
        <v>165</v>
      </c>
      <c r="G24" t="s">
        <v>166</v>
      </c>
      <c r="H24" t="s">
        <v>47</v>
      </c>
      <c r="K24" t="s">
        <v>49</v>
      </c>
      <c r="L24" t="s">
        <v>63</v>
      </c>
      <c r="M24" t="s">
        <v>50</v>
      </c>
      <c r="N24" t="s">
        <v>51</v>
      </c>
      <c r="O24" t="s">
        <v>52</v>
      </c>
      <c r="P24" t="s">
        <v>53</v>
      </c>
      <c r="Q24" t="s">
        <v>54</v>
      </c>
      <c r="S24" t="s">
        <v>111</v>
      </c>
      <c r="T24" t="s">
        <v>167</v>
      </c>
      <c r="U24" t="s">
        <v>57</v>
      </c>
      <c r="V24" s="7" t="str">
        <f>HYPERLINK("https://app.ntsb.gov/pdfgenerator/ReportGeneratorFile.ashx?EventID=20160805X44633&amp;AKey=1&amp;RType=Final&amp;IType=CA","PDF Report")</f>
        <v>PDF Report</v>
      </c>
    </row>
    <row r="25" spans="1:22" x14ac:dyDescent="0.25">
      <c r="A25" t="s">
        <v>168</v>
      </c>
      <c r="B25">
        <v>1</v>
      </c>
      <c r="C25" s="5">
        <v>42591</v>
      </c>
      <c r="D25" t="s">
        <v>169</v>
      </c>
      <c r="E25" t="s">
        <v>170</v>
      </c>
      <c r="F25" t="s">
        <v>171</v>
      </c>
      <c r="G25" t="s">
        <v>141</v>
      </c>
      <c r="H25" t="s">
        <v>47</v>
      </c>
      <c r="K25" t="s">
        <v>49</v>
      </c>
      <c r="L25" t="s">
        <v>63</v>
      </c>
      <c r="M25" t="s">
        <v>50</v>
      </c>
      <c r="N25" t="s">
        <v>51</v>
      </c>
      <c r="O25" t="s">
        <v>52</v>
      </c>
      <c r="P25" t="s">
        <v>53</v>
      </c>
      <c r="Q25" t="s">
        <v>54</v>
      </c>
      <c r="S25" t="s">
        <v>111</v>
      </c>
      <c r="T25" t="s">
        <v>65</v>
      </c>
      <c r="U25" t="s">
        <v>57</v>
      </c>
      <c r="V25" s="7" t="str">
        <f>HYPERLINK("https://app.ntsb.gov/pdfgenerator/ReportGeneratorFile.ashx?EventID=20160811X81653&amp;AKey=1&amp;RType=Final&amp;IType=CA","PDF Report")</f>
        <v>PDF Report</v>
      </c>
    </row>
    <row r="26" spans="1:22" x14ac:dyDescent="0.25">
      <c r="A26" t="s">
        <v>172</v>
      </c>
      <c r="B26">
        <v>1</v>
      </c>
      <c r="C26" s="5">
        <v>42599</v>
      </c>
      <c r="D26" t="s">
        <v>173</v>
      </c>
      <c r="E26" t="s">
        <v>174</v>
      </c>
      <c r="F26" t="s">
        <v>175</v>
      </c>
      <c r="G26" t="s">
        <v>107</v>
      </c>
      <c r="H26" t="s">
        <v>47</v>
      </c>
      <c r="J26">
        <v>1</v>
      </c>
      <c r="K26" t="s">
        <v>48</v>
      </c>
      <c r="L26" t="s">
        <v>49</v>
      </c>
      <c r="M26" t="s">
        <v>50</v>
      </c>
      <c r="N26" t="s">
        <v>51</v>
      </c>
      <c r="O26" t="s">
        <v>52</v>
      </c>
      <c r="P26" t="s">
        <v>53</v>
      </c>
      <c r="Q26" t="s">
        <v>54</v>
      </c>
      <c r="S26" t="s">
        <v>55</v>
      </c>
      <c r="T26" t="s">
        <v>56</v>
      </c>
      <c r="U26" t="s">
        <v>57</v>
      </c>
      <c r="V26" s="7" t="str">
        <f>HYPERLINK("https://app.ntsb.gov/pdfgenerator/ReportGeneratorFile.ashx?EventID=20160822X94859&amp;AKey=1&amp;RType=Final&amp;IType=LA","PDF Report")</f>
        <v>PDF Report</v>
      </c>
    </row>
    <row r="27" spans="1:22" x14ac:dyDescent="0.25">
      <c r="A27" t="s">
        <v>176</v>
      </c>
      <c r="B27">
        <v>1</v>
      </c>
      <c r="C27" s="5">
        <v>42609</v>
      </c>
      <c r="F27" t="s">
        <v>177</v>
      </c>
      <c r="G27" t="s">
        <v>70</v>
      </c>
      <c r="H27" t="s">
        <v>47</v>
      </c>
      <c r="K27" t="s">
        <v>49</v>
      </c>
      <c r="L27" t="s">
        <v>63</v>
      </c>
      <c r="M27" t="s">
        <v>50</v>
      </c>
      <c r="N27" t="s">
        <v>51</v>
      </c>
      <c r="O27" t="s">
        <v>52</v>
      </c>
      <c r="P27" t="s">
        <v>53</v>
      </c>
      <c r="Q27" t="s">
        <v>54</v>
      </c>
      <c r="S27" t="s">
        <v>178</v>
      </c>
      <c r="T27" t="s">
        <v>56</v>
      </c>
      <c r="U27" t="s">
        <v>57</v>
      </c>
      <c r="V27" s="7" t="str">
        <f>HYPERLINK("https://app.ntsb.gov/pdfgenerator/ReportGeneratorFile.ashx?EventID=20160827X31134&amp;AKey=1&amp;RType=Final&amp;IType=FA","PDF Report")</f>
        <v>PDF Report</v>
      </c>
    </row>
    <row r="28" spans="1:22" x14ac:dyDescent="0.25">
      <c r="A28" t="s">
        <v>179</v>
      </c>
      <c r="B28">
        <v>1</v>
      </c>
      <c r="C28" s="5">
        <v>42613</v>
      </c>
      <c r="F28" t="s">
        <v>180</v>
      </c>
      <c r="G28" t="s">
        <v>181</v>
      </c>
      <c r="H28" t="s">
        <v>181</v>
      </c>
      <c r="J28">
        <v>1</v>
      </c>
      <c r="K28" t="s">
        <v>48</v>
      </c>
      <c r="L28" t="s">
        <v>49</v>
      </c>
      <c r="M28" t="s">
        <v>50</v>
      </c>
      <c r="N28" t="s">
        <v>51</v>
      </c>
      <c r="O28" t="s">
        <v>135</v>
      </c>
      <c r="P28" t="s">
        <v>53</v>
      </c>
      <c r="Q28" t="s">
        <v>54</v>
      </c>
      <c r="S28" t="s">
        <v>55</v>
      </c>
      <c r="T28" t="s">
        <v>56</v>
      </c>
      <c r="U28" t="s">
        <v>57</v>
      </c>
      <c r="V28" s="7" t="str">
        <f>HYPERLINK("https://app.ntsb.gov/pdfgenerator/ReportGeneratorFile.ashx?EventID=20160908X11147&amp;AKey=1&amp;RType=Final&amp;IType=CA","PDF Report")</f>
        <v>PDF Report</v>
      </c>
    </row>
    <row r="29" spans="1:22" x14ac:dyDescent="0.25">
      <c r="A29" t="s">
        <v>182</v>
      </c>
      <c r="B29">
        <v>1</v>
      </c>
      <c r="C29" s="5">
        <v>42637</v>
      </c>
      <c r="D29" t="s">
        <v>183</v>
      </c>
      <c r="E29" t="s">
        <v>184</v>
      </c>
      <c r="F29" t="s">
        <v>185</v>
      </c>
      <c r="G29" t="s">
        <v>186</v>
      </c>
      <c r="H29" t="s">
        <v>47</v>
      </c>
      <c r="K29" t="s">
        <v>49</v>
      </c>
      <c r="L29" t="s">
        <v>63</v>
      </c>
      <c r="M29" t="s">
        <v>50</v>
      </c>
      <c r="N29" t="s">
        <v>51</v>
      </c>
      <c r="O29" t="s">
        <v>52</v>
      </c>
      <c r="P29" t="s">
        <v>53</v>
      </c>
      <c r="Q29" t="s">
        <v>54</v>
      </c>
      <c r="S29" t="s">
        <v>78</v>
      </c>
      <c r="T29" t="s">
        <v>95</v>
      </c>
      <c r="U29" t="s">
        <v>57</v>
      </c>
      <c r="V29" s="7" t="str">
        <f>HYPERLINK("https://app.ntsb.gov/pdfgenerator/ReportGeneratorFile.ashx?EventID=20160927X51937&amp;AKey=1&amp;RType=Final&amp;IType=CA","PDF Report")</f>
        <v>PDF Report</v>
      </c>
    </row>
    <row r="30" spans="1:22" x14ac:dyDescent="0.25">
      <c r="A30" t="s">
        <v>187</v>
      </c>
      <c r="B30">
        <v>1</v>
      </c>
      <c r="C30" s="5">
        <v>42648</v>
      </c>
      <c r="D30" t="s">
        <v>188</v>
      </c>
      <c r="E30" t="s">
        <v>189</v>
      </c>
      <c r="F30" t="s">
        <v>190</v>
      </c>
      <c r="G30" t="s">
        <v>191</v>
      </c>
      <c r="H30" t="s">
        <v>47</v>
      </c>
      <c r="J30">
        <v>1</v>
      </c>
      <c r="K30" t="s">
        <v>48</v>
      </c>
      <c r="L30" t="s">
        <v>49</v>
      </c>
      <c r="M30" t="s">
        <v>50</v>
      </c>
      <c r="N30" t="s">
        <v>51</v>
      </c>
      <c r="O30" t="s">
        <v>52</v>
      </c>
      <c r="P30" t="s">
        <v>53</v>
      </c>
      <c r="Q30" t="s">
        <v>54</v>
      </c>
      <c r="S30" t="s">
        <v>145</v>
      </c>
      <c r="T30" t="s">
        <v>65</v>
      </c>
      <c r="U30" t="s">
        <v>57</v>
      </c>
      <c r="V30" s="7" t="str">
        <f>HYPERLINK("https://app.ntsb.gov/pdfgenerator/ReportGeneratorFile.ashx?EventID=20161011X51744&amp;AKey=1&amp;RType=Final&amp;IType=CA","PDF Report")</f>
        <v>PDF Report</v>
      </c>
    </row>
    <row r="31" spans="1:22" x14ac:dyDescent="0.25">
      <c r="A31" t="s">
        <v>192</v>
      </c>
      <c r="B31">
        <v>1</v>
      </c>
      <c r="C31" s="5">
        <v>42671</v>
      </c>
      <c r="D31" t="s">
        <v>193</v>
      </c>
      <c r="E31" t="s">
        <v>194</v>
      </c>
      <c r="F31" t="s">
        <v>195</v>
      </c>
      <c r="G31" t="s">
        <v>196</v>
      </c>
      <c r="H31" t="s">
        <v>47</v>
      </c>
      <c r="J31">
        <v>1</v>
      </c>
      <c r="K31" t="s">
        <v>48</v>
      </c>
      <c r="L31" t="s">
        <v>63</v>
      </c>
      <c r="M31" t="s">
        <v>50</v>
      </c>
      <c r="N31" t="s">
        <v>51</v>
      </c>
      <c r="O31" t="s">
        <v>52</v>
      </c>
      <c r="P31" t="s">
        <v>53</v>
      </c>
      <c r="Q31" t="s">
        <v>54</v>
      </c>
      <c r="S31" t="s">
        <v>178</v>
      </c>
      <c r="T31" t="s">
        <v>136</v>
      </c>
      <c r="U31" t="s">
        <v>57</v>
      </c>
      <c r="V31" s="7" t="str">
        <f>HYPERLINK("https://app.ntsb.gov/pdfgenerator/ReportGeneratorFile.ashx?EventID=20161028X72837&amp;AKey=1&amp;RType=Final&amp;IType=FA","PDF Report")</f>
        <v>PDF Report</v>
      </c>
    </row>
    <row r="32" spans="1:22" x14ac:dyDescent="0.25">
      <c r="A32" t="s">
        <v>197</v>
      </c>
      <c r="B32">
        <v>1</v>
      </c>
      <c r="C32" s="5">
        <v>42671</v>
      </c>
      <c r="D32" t="s">
        <v>198</v>
      </c>
      <c r="E32" t="s">
        <v>199</v>
      </c>
      <c r="F32" t="s">
        <v>200</v>
      </c>
      <c r="G32" t="s">
        <v>70</v>
      </c>
      <c r="H32" t="s">
        <v>47</v>
      </c>
      <c r="K32" t="s">
        <v>49</v>
      </c>
      <c r="L32" t="s">
        <v>63</v>
      </c>
      <c r="M32" t="s">
        <v>50</v>
      </c>
      <c r="N32" t="s">
        <v>76</v>
      </c>
      <c r="O32" t="s">
        <v>52</v>
      </c>
      <c r="P32" t="s">
        <v>77</v>
      </c>
      <c r="Q32" t="s">
        <v>54</v>
      </c>
      <c r="S32" t="s">
        <v>101</v>
      </c>
      <c r="T32" t="s">
        <v>102</v>
      </c>
      <c r="U32" t="s">
        <v>57</v>
      </c>
      <c r="V32" s="7" t="str">
        <f>HYPERLINK("https://app.ntsb.gov/pdfgenerator/ReportGeneratorFile.ashx?EventID=20161028X93712&amp;AKey=1&amp;RType=Final&amp;IType=MA","PDF Report")</f>
        <v>PDF Report</v>
      </c>
    </row>
    <row r="33" spans="1:22" x14ac:dyDescent="0.25">
      <c r="A33" t="s">
        <v>201</v>
      </c>
      <c r="B33">
        <v>1</v>
      </c>
      <c r="C33" s="5">
        <v>42694</v>
      </c>
      <c r="D33" t="s">
        <v>202</v>
      </c>
      <c r="E33" t="s">
        <v>203</v>
      </c>
      <c r="F33" t="s">
        <v>204</v>
      </c>
      <c r="G33" t="s">
        <v>186</v>
      </c>
      <c r="H33" t="s">
        <v>47</v>
      </c>
      <c r="J33">
        <v>1</v>
      </c>
      <c r="K33" t="s">
        <v>48</v>
      </c>
      <c r="L33" t="s">
        <v>49</v>
      </c>
      <c r="M33" t="s">
        <v>50</v>
      </c>
      <c r="N33" t="s">
        <v>51</v>
      </c>
      <c r="O33" t="s">
        <v>52</v>
      </c>
      <c r="P33" t="s">
        <v>53</v>
      </c>
      <c r="Q33" t="s">
        <v>54</v>
      </c>
      <c r="S33" t="s">
        <v>145</v>
      </c>
      <c r="T33" t="s">
        <v>56</v>
      </c>
      <c r="U33" t="s">
        <v>57</v>
      </c>
      <c r="V33" s="7" t="str">
        <f>HYPERLINK("https://app.ntsb.gov/pdfgenerator/ReportGeneratorFile.ashx?EventID=20170419X83518&amp;AKey=1&amp;RType=Final&amp;IType=CA","PDF Report")</f>
        <v>PDF Report</v>
      </c>
    </row>
    <row r="34" spans="1:22" x14ac:dyDescent="0.25">
      <c r="A34" t="s">
        <v>205</v>
      </c>
      <c r="B34">
        <v>1</v>
      </c>
      <c r="C34" s="5">
        <v>42717</v>
      </c>
      <c r="D34" t="s">
        <v>206</v>
      </c>
      <c r="E34" t="s">
        <v>207</v>
      </c>
      <c r="F34" t="s">
        <v>190</v>
      </c>
      <c r="G34" t="s">
        <v>191</v>
      </c>
      <c r="H34" t="s">
        <v>47</v>
      </c>
      <c r="J34">
        <v>1</v>
      </c>
      <c r="K34" t="s">
        <v>48</v>
      </c>
      <c r="L34" t="s">
        <v>49</v>
      </c>
      <c r="M34" t="s">
        <v>50</v>
      </c>
      <c r="N34" t="s">
        <v>51</v>
      </c>
      <c r="O34" t="s">
        <v>52</v>
      </c>
      <c r="P34" t="s">
        <v>53</v>
      </c>
      <c r="Q34" t="s">
        <v>54</v>
      </c>
      <c r="S34" t="s">
        <v>55</v>
      </c>
      <c r="T34" t="s">
        <v>56</v>
      </c>
      <c r="U34" t="s">
        <v>57</v>
      </c>
      <c r="V34" s="7" t="str">
        <f>HYPERLINK("https://app.ntsb.gov/pdfgenerator/ReportGeneratorFile.ashx?EventID=20161216X60544&amp;AKey=1&amp;RType=Final&amp;IType=CA","PDF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F06D-04C8-472F-970B-0C92B339F028}">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208</v>
      </c>
    </row>
    <row r="2" spans="1:3" s="6" customFormat="1" x14ac:dyDescent="0.25">
      <c r="A2" s="6" t="s">
        <v>209</v>
      </c>
      <c r="B2" s="6" t="s">
        <v>210</v>
      </c>
      <c r="C2" s="6" t="s">
        <v>211</v>
      </c>
    </row>
    <row r="3" spans="1:3" x14ac:dyDescent="0.25">
      <c r="A3">
        <v>2007</v>
      </c>
      <c r="B3">
        <v>1</v>
      </c>
      <c r="C3">
        <v>28</v>
      </c>
    </row>
    <row r="4" spans="1:3" x14ac:dyDescent="0.25">
      <c r="A4">
        <v>2008</v>
      </c>
      <c r="B4">
        <v>2</v>
      </c>
      <c r="C4">
        <v>27</v>
      </c>
    </row>
    <row r="5" spans="1:3" x14ac:dyDescent="0.25">
      <c r="A5">
        <v>2009</v>
      </c>
      <c r="B5">
        <v>2</v>
      </c>
      <c r="C5">
        <v>30</v>
      </c>
    </row>
    <row r="6" spans="1:3" x14ac:dyDescent="0.25">
      <c r="A6">
        <v>2010</v>
      </c>
      <c r="B6">
        <v>1</v>
      </c>
      <c r="C6">
        <v>30</v>
      </c>
    </row>
    <row r="7" spans="1:3" x14ac:dyDescent="0.25">
      <c r="A7">
        <v>2011</v>
      </c>
      <c r="B7">
        <v>0</v>
      </c>
      <c r="C7">
        <v>33</v>
      </c>
    </row>
    <row r="8" spans="1:3" x14ac:dyDescent="0.25">
      <c r="A8">
        <v>2012</v>
      </c>
      <c r="B8">
        <v>0</v>
      </c>
      <c r="C8">
        <v>26</v>
      </c>
    </row>
    <row r="9" spans="1:3" x14ac:dyDescent="0.25">
      <c r="A9">
        <v>2013</v>
      </c>
      <c r="B9">
        <v>2</v>
      </c>
      <c r="C9">
        <v>23</v>
      </c>
    </row>
    <row r="10" spans="1:3" x14ac:dyDescent="0.25">
      <c r="A10">
        <v>2014</v>
      </c>
      <c r="B10">
        <v>0</v>
      </c>
      <c r="C10">
        <v>32</v>
      </c>
    </row>
    <row r="11" spans="1:3" x14ac:dyDescent="0.25">
      <c r="A11">
        <v>2015</v>
      </c>
      <c r="B11">
        <v>0</v>
      </c>
      <c r="C11">
        <v>29</v>
      </c>
    </row>
    <row r="12" spans="1:3" x14ac:dyDescent="0.25">
      <c r="A12">
        <v>2016</v>
      </c>
      <c r="B12">
        <v>0</v>
      </c>
      <c r="C12">
        <v>31</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A3D1-FF2D-49C2-8CB9-191BFF662F3D}">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9" customFormat="1" x14ac:dyDescent="0.25">
      <c r="A1" s="8" t="s">
        <v>212</v>
      </c>
    </row>
    <row r="2" spans="1:3" s="6" customFormat="1" x14ac:dyDescent="0.25">
      <c r="A2" s="6" t="s">
        <v>209</v>
      </c>
      <c r="B2" s="6" t="s">
        <v>213</v>
      </c>
      <c r="C2" s="6" t="s">
        <v>214</v>
      </c>
    </row>
    <row r="3" spans="1:3" x14ac:dyDescent="0.25">
      <c r="A3">
        <v>2007</v>
      </c>
      <c r="B3">
        <v>0.25621241912838</v>
      </c>
      <c r="C3">
        <v>0.14258563362152946</v>
      </c>
    </row>
    <row r="4" spans="1:3" x14ac:dyDescent="0.25">
      <c r="A4">
        <v>2008</v>
      </c>
      <c r="B4">
        <v>0.25841937502135548</v>
      </c>
      <c r="C4">
        <v>0.14116343557504704</v>
      </c>
    </row>
    <row r="5" spans="1:3" x14ac:dyDescent="0.25">
      <c r="A5">
        <v>2009</v>
      </c>
      <c r="B5">
        <v>0.30911722714428436</v>
      </c>
      <c r="C5">
        <v>0.17019507532607106</v>
      </c>
    </row>
    <row r="6" spans="1:3" x14ac:dyDescent="0.25">
      <c r="A6">
        <v>2010</v>
      </c>
      <c r="B6">
        <v>0.31140211292561665</v>
      </c>
      <c r="C6">
        <v>0.16900469641517379</v>
      </c>
    </row>
    <row r="7" spans="1:3" x14ac:dyDescent="0.25">
      <c r="A7">
        <v>2011</v>
      </c>
      <c r="B7">
        <v>0.34432577726066305</v>
      </c>
      <c r="C7">
        <v>0.18371131937294316</v>
      </c>
    </row>
    <row r="8" spans="1:3" x14ac:dyDescent="0.25">
      <c r="A8">
        <v>2012</v>
      </c>
      <c r="B8">
        <v>0.27687031756386493</v>
      </c>
      <c r="C8">
        <v>0.14670834989444898</v>
      </c>
    </row>
    <row r="9" spans="1:3" x14ac:dyDescent="0.25">
      <c r="A9">
        <v>2013</v>
      </c>
      <c r="B9">
        <v>0.24463150836809938</v>
      </c>
      <c r="C9">
        <v>0.12936144211235762</v>
      </c>
    </row>
    <row r="10" spans="1:3" x14ac:dyDescent="0.25">
      <c r="A10">
        <v>2014</v>
      </c>
      <c r="B10">
        <v>0.34941280086898963</v>
      </c>
      <c r="C10">
        <v>0.18059417402065897</v>
      </c>
    </row>
    <row r="11" spans="1:3" x14ac:dyDescent="0.25">
      <c r="A11">
        <v>2015</v>
      </c>
      <c r="B11">
        <v>0.31855893603951713</v>
      </c>
      <c r="C11">
        <v>0.16189805257298714</v>
      </c>
    </row>
    <row r="12" spans="1:3" x14ac:dyDescent="0.25">
      <c r="A12">
        <v>2016</v>
      </c>
      <c r="B12">
        <v>0.33563477739294062</v>
      </c>
      <c r="C12">
        <v>0.16954591174763387</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3ABD-7BF5-4876-BDDF-E4C01DD2E01E}">
  <dimension ref="A1:K6"/>
  <sheetViews>
    <sheetView workbookViewId="0">
      <selection sqref="A1:XFD1"/>
    </sheetView>
  </sheetViews>
  <sheetFormatPr defaultRowHeight="15" x14ac:dyDescent="0.25"/>
  <cols>
    <col min="1" max="1" width="8.42578125" bestFit="1" customWidth="1"/>
    <col min="2" max="11" width="5.5703125" bestFit="1" customWidth="1"/>
  </cols>
  <sheetData>
    <row r="1" spans="1:11" s="9" customFormat="1" x14ac:dyDescent="0.25">
      <c r="A1" s="8" t="s">
        <v>215</v>
      </c>
    </row>
    <row r="2" spans="1:11" s="6" customFormat="1" x14ac:dyDescent="0.25">
      <c r="A2" s="6" t="s">
        <v>216</v>
      </c>
      <c r="B2" s="6" t="s">
        <v>217</v>
      </c>
      <c r="C2" s="6" t="s">
        <v>218</v>
      </c>
      <c r="D2" s="6" t="s">
        <v>219</v>
      </c>
      <c r="E2" s="6" t="s">
        <v>220</v>
      </c>
      <c r="F2" s="6" t="s">
        <v>221</v>
      </c>
      <c r="G2" s="6" t="s">
        <v>222</v>
      </c>
      <c r="H2" s="6" t="s">
        <v>223</v>
      </c>
      <c r="I2" s="6" t="s">
        <v>224</v>
      </c>
      <c r="J2" s="6" t="s">
        <v>225</v>
      </c>
      <c r="K2" s="6" t="s">
        <v>226</v>
      </c>
    </row>
    <row r="3" spans="1:11" x14ac:dyDescent="0.25">
      <c r="A3" t="s">
        <v>227</v>
      </c>
      <c r="B3">
        <v>0</v>
      </c>
      <c r="C3">
        <v>4</v>
      </c>
      <c r="D3">
        <v>2</v>
      </c>
      <c r="E3">
        <v>1</v>
      </c>
      <c r="F3">
        <v>0</v>
      </c>
      <c r="G3">
        <v>0</v>
      </c>
      <c r="H3">
        <v>2</v>
      </c>
      <c r="I3">
        <v>0</v>
      </c>
      <c r="J3">
        <v>0</v>
      </c>
      <c r="K3">
        <v>0</v>
      </c>
    </row>
    <row r="4" spans="1:11" x14ac:dyDescent="0.25">
      <c r="A4" t="s">
        <v>228</v>
      </c>
      <c r="B4">
        <v>2</v>
      </c>
      <c r="C4">
        <v>1</v>
      </c>
      <c r="D4">
        <v>3</v>
      </c>
      <c r="E4">
        <v>0</v>
      </c>
      <c r="F4">
        <v>0</v>
      </c>
      <c r="G4">
        <v>0</v>
      </c>
      <c r="H4">
        <v>0</v>
      </c>
      <c r="I4">
        <v>0</v>
      </c>
      <c r="J4">
        <v>1</v>
      </c>
      <c r="K4">
        <v>1</v>
      </c>
    </row>
    <row r="5" spans="1:11" x14ac:dyDescent="0.25">
      <c r="A5" t="s">
        <v>229</v>
      </c>
      <c r="B5">
        <v>14</v>
      </c>
      <c r="C5">
        <v>7</v>
      </c>
      <c r="D5">
        <v>15</v>
      </c>
      <c r="E5">
        <v>15</v>
      </c>
      <c r="F5">
        <v>20</v>
      </c>
      <c r="G5">
        <v>16</v>
      </c>
      <c r="H5">
        <v>9</v>
      </c>
      <c r="I5">
        <v>13</v>
      </c>
      <c r="J5">
        <v>22</v>
      </c>
      <c r="K5">
        <v>18</v>
      </c>
    </row>
    <row r="6" spans="1:11" x14ac:dyDescent="0.25">
      <c r="A6" t="s">
        <v>230</v>
      </c>
      <c r="B6">
        <v>12</v>
      </c>
      <c r="C6">
        <v>15</v>
      </c>
      <c r="D6">
        <v>10</v>
      </c>
      <c r="E6">
        <v>14</v>
      </c>
      <c r="F6">
        <v>13</v>
      </c>
      <c r="G6">
        <v>10</v>
      </c>
      <c r="H6">
        <v>12</v>
      </c>
      <c r="I6">
        <v>19</v>
      </c>
      <c r="J6">
        <v>6</v>
      </c>
      <c r="K6">
        <v>12</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BEF3-B137-40A5-8D11-093D4357BF91}">
  <dimension ref="A1:B11"/>
  <sheetViews>
    <sheetView workbookViewId="0">
      <selection sqref="A1:XFD1"/>
    </sheetView>
  </sheetViews>
  <sheetFormatPr defaultRowHeight="15" x14ac:dyDescent="0.25"/>
  <cols>
    <col min="1" max="1" width="36" bestFit="1" customWidth="1"/>
    <col min="2" max="2" width="16.140625" bestFit="1" customWidth="1"/>
  </cols>
  <sheetData>
    <row r="1" spans="1:2" s="9" customFormat="1" x14ac:dyDescent="0.25">
      <c r="A1" s="8" t="s">
        <v>231</v>
      </c>
    </row>
    <row r="2" spans="1:2" s="6" customFormat="1" x14ac:dyDescent="0.25">
      <c r="A2" s="6" t="s">
        <v>232</v>
      </c>
      <c r="B2" s="6" t="s">
        <v>233</v>
      </c>
    </row>
    <row r="3" spans="1:2" x14ac:dyDescent="0.25">
      <c r="A3" t="s">
        <v>234</v>
      </c>
      <c r="B3">
        <v>13</v>
      </c>
    </row>
    <row r="4" spans="1:2" x14ac:dyDescent="0.25">
      <c r="A4" t="s">
        <v>235</v>
      </c>
      <c r="B4">
        <v>4</v>
      </c>
    </row>
    <row r="5" spans="1:2" x14ac:dyDescent="0.25">
      <c r="A5" t="s">
        <v>236</v>
      </c>
      <c r="B5">
        <v>3</v>
      </c>
    </row>
    <row r="6" spans="1:2" x14ac:dyDescent="0.25">
      <c r="A6" t="s">
        <v>237</v>
      </c>
      <c r="B6">
        <v>3</v>
      </c>
    </row>
    <row r="7" spans="1:2" x14ac:dyDescent="0.25">
      <c r="A7" t="s">
        <v>238</v>
      </c>
      <c r="B7">
        <v>2</v>
      </c>
    </row>
    <row r="8" spans="1:2" x14ac:dyDescent="0.25">
      <c r="A8" t="s">
        <v>239</v>
      </c>
      <c r="B8">
        <v>2</v>
      </c>
    </row>
    <row r="9" spans="1:2" x14ac:dyDescent="0.25">
      <c r="A9" t="s">
        <v>240</v>
      </c>
      <c r="B9">
        <v>2</v>
      </c>
    </row>
    <row r="10" spans="1:2" x14ac:dyDescent="0.25">
      <c r="A10" t="s">
        <v>241</v>
      </c>
      <c r="B10">
        <v>1</v>
      </c>
    </row>
    <row r="11" spans="1:2" x14ac:dyDescent="0.25">
      <c r="A11" t="s">
        <v>242</v>
      </c>
      <c r="B11">
        <v>2</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76F4-983B-4985-88FA-EEF9E0BF9D37}">
  <dimension ref="A1:B9"/>
  <sheetViews>
    <sheetView workbookViewId="0">
      <selection sqref="A1:XFD1"/>
    </sheetView>
  </sheetViews>
  <sheetFormatPr defaultRowHeight="15" x14ac:dyDescent="0.25"/>
  <cols>
    <col min="1" max="1" width="16.7109375" bestFit="1" customWidth="1"/>
    <col min="2" max="2" width="16.140625" bestFit="1" customWidth="1"/>
  </cols>
  <sheetData>
    <row r="1" spans="1:2" s="9" customFormat="1" x14ac:dyDescent="0.25">
      <c r="A1" s="8" t="s">
        <v>243</v>
      </c>
    </row>
    <row r="2" spans="1:2" s="6" customFormat="1" x14ac:dyDescent="0.25">
      <c r="A2" s="6" t="s">
        <v>244</v>
      </c>
      <c r="B2" s="6" t="s">
        <v>233</v>
      </c>
    </row>
    <row r="3" spans="1:2" x14ac:dyDescent="0.25">
      <c r="A3" t="s">
        <v>245</v>
      </c>
      <c r="B3">
        <v>16</v>
      </c>
    </row>
    <row r="4" spans="1:2" x14ac:dyDescent="0.25">
      <c r="A4" t="s">
        <v>246</v>
      </c>
      <c r="B4">
        <v>6</v>
      </c>
    </row>
    <row r="5" spans="1:2" x14ac:dyDescent="0.25">
      <c r="A5" t="s">
        <v>247</v>
      </c>
      <c r="B5">
        <v>4</v>
      </c>
    </row>
    <row r="6" spans="1:2" x14ac:dyDescent="0.25">
      <c r="A6" t="s">
        <v>248</v>
      </c>
      <c r="B6">
        <v>2</v>
      </c>
    </row>
    <row r="7" spans="1:2" x14ac:dyDescent="0.25">
      <c r="A7" t="s">
        <v>249</v>
      </c>
      <c r="B7">
        <v>2</v>
      </c>
    </row>
    <row r="8" spans="1:2" x14ac:dyDescent="0.25">
      <c r="A8" t="s">
        <v>250</v>
      </c>
      <c r="B8">
        <v>1</v>
      </c>
    </row>
    <row r="9" spans="1:2" x14ac:dyDescent="0.25">
      <c r="A9" t="s">
        <v>251</v>
      </c>
      <c r="B9">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57A3-D188-4EA8-B3F1-FB6B7702C8FD}">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9" customFormat="1" x14ac:dyDescent="0.25">
      <c r="A1" s="8" t="s">
        <v>252</v>
      </c>
    </row>
    <row r="2" spans="1:2" s="6" customFormat="1" x14ac:dyDescent="0.25">
      <c r="A2" s="6" t="s">
        <v>209</v>
      </c>
      <c r="B2" s="6" t="s">
        <v>253</v>
      </c>
    </row>
    <row r="3" spans="1:2" x14ac:dyDescent="0.25">
      <c r="A3">
        <v>2007</v>
      </c>
      <c r="B3">
        <v>196.37322</v>
      </c>
    </row>
    <row r="4" spans="1:2" x14ac:dyDescent="0.25">
      <c r="A4">
        <v>2008</v>
      </c>
      <c r="B4">
        <v>191.26766000000001</v>
      </c>
    </row>
    <row r="5" spans="1:2" x14ac:dyDescent="0.25">
      <c r="A5">
        <v>2009</v>
      </c>
      <c r="B5">
        <v>176.26831999999999</v>
      </c>
    </row>
    <row r="6" spans="1:2" x14ac:dyDescent="0.25">
      <c r="A6">
        <v>2010</v>
      </c>
      <c r="B6">
        <v>177.50986</v>
      </c>
    </row>
    <row r="7" spans="1:2" x14ac:dyDescent="0.25">
      <c r="A7">
        <v>2011</v>
      </c>
      <c r="B7">
        <v>179.62965</v>
      </c>
    </row>
    <row r="8" spans="1:2" x14ac:dyDescent="0.25">
      <c r="A8">
        <v>2012</v>
      </c>
      <c r="B8">
        <v>177.22236000000001</v>
      </c>
    </row>
    <row r="9" spans="1:2" x14ac:dyDescent="0.25">
      <c r="A9">
        <v>2013</v>
      </c>
      <c r="B9">
        <v>177.79641000000001</v>
      </c>
    </row>
    <row r="10" spans="1:2" x14ac:dyDescent="0.25">
      <c r="A10">
        <v>2014</v>
      </c>
      <c r="B10">
        <v>177.19287</v>
      </c>
    </row>
    <row r="11" spans="1:2" x14ac:dyDescent="0.25">
      <c r="A11">
        <v>2015</v>
      </c>
      <c r="B11">
        <v>179.12506999999999</v>
      </c>
    </row>
    <row r="12" spans="1:2" x14ac:dyDescent="0.25">
      <c r="A12">
        <v>2016</v>
      </c>
      <c r="B12">
        <v>182.84133</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4580A-88B6-432E-A17E-5A0DE96C76E9}">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9" customFormat="1" x14ac:dyDescent="0.25">
      <c r="A1" s="8" t="s">
        <v>254</v>
      </c>
    </row>
    <row r="2" spans="1:2" s="6" customFormat="1" x14ac:dyDescent="0.25">
      <c r="A2" s="6" t="s">
        <v>209</v>
      </c>
      <c r="B2" s="6" t="s">
        <v>255</v>
      </c>
    </row>
    <row r="3" spans="1:2" x14ac:dyDescent="0.25">
      <c r="A3">
        <v>2007</v>
      </c>
      <c r="B3">
        <v>109.28431999999999</v>
      </c>
    </row>
    <row r="4" spans="1:2" x14ac:dyDescent="0.25">
      <c r="A4">
        <v>2008</v>
      </c>
      <c r="B4">
        <v>104.48133</v>
      </c>
    </row>
    <row r="5" spans="1:2" x14ac:dyDescent="0.25">
      <c r="A5">
        <v>2009</v>
      </c>
      <c r="B5">
        <v>97.050560000000004</v>
      </c>
    </row>
    <row r="6" spans="1:2" x14ac:dyDescent="0.25">
      <c r="A6">
        <v>2010</v>
      </c>
      <c r="B6">
        <v>96.338459999999998</v>
      </c>
    </row>
    <row r="7" spans="1:2" x14ac:dyDescent="0.25">
      <c r="A7">
        <v>2011</v>
      </c>
      <c r="B7">
        <v>95.839470000000006</v>
      </c>
    </row>
    <row r="8" spans="1:2" x14ac:dyDescent="0.25">
      <c r="A8">
        <v>2012</v>
      </c>
      <c r="B8">
        <v>93.906779999999998</v>
      </c>
    </row>
    <row r="9" spans="1:2" x14ac:dyDescent="0.25">
      <c r="A9">
        <v>2013</v>
      </c>
      <c r="B9">
        <v>94.018960000000007</v>
      </c>
    </row>
    <row r="10" spans="1:2" x14ac:dyDescent="0.25">
      <c r="A10">
        <v>2014</v>
      </c>
      <c r="B10">
        <v>91.582220000000007</v>
      </c>
    </row>
    <row r="11" spans="1:2" x14ac:dyDescent="0.25">
      <c r="A11">
        <v>2015</v>
      </c>
      <c r="B11">
        <v>91.034959999999998</v>
      </c>
    </row>
    <row r="12" spans="1:2" x14ac:dyDescent="0.25">
      <c r="A12">
        <v>2016</v>
      </c>
      <c r="B12">
        <v>92.362300000000005</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572122-7CCA-40E6-AE91-64C4D637C42B}"/>
</file>

<file path=customXml/itemProps2.xml><?xml version="1.0" encoding="utf-8"?>
<ds:datastoreItem xmlns:ds="http://schemas.openxmlformats.org/officeDocument/2006/customXml" ds:itemID="{B5F4B64D-9C00-4C70-A0ED-1BBDFE0B2C77}"/>
</file>

<file path=customXml/itemProps3.xml><?xml version="1.0" encoding="utf-8"?>
<ds:datastoreItem xmlns:ds="http://schemas.openxmlformats.org/officeDocument/2006/customXml" ds:itemID="{005FE79C-B653-4E88-8F57-E4F92F61B9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Part121_Accidents</vt:lpstr>
      <vt:lpstr>Part121_AccRate</vt:lpstr>
      <vt:lpstr>Part121_Severity</vt:lpstr>
      <vt:lpstr>Part121_DefiningEvent</vt:lpstr>
      <vt:lpstr>Part121_PhaseOfFlight</vt:lpstr>
      <vt:lpstr>Part121_FlightHours</vt:lpstr>
      <vt:lpstr>Part121_Departures</vt:lpstr>
      <vt:lpstr>Part121_Enplanements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2018-10-25T15:23:01Z</dcterms:created>
  <dcterms:modified xsi:type="dcterms:W3CDTF">2018-10-26T14:50:35Z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