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1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1.xml" ContentType="application/vnd.openxmlformats-officedocument.spreadsheetml.workshee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worksheets/sheet5.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4.xml" ContentType="application/vnd.openxmlformats-officedocument.spreadsheetml.worksheet+xml"/>
  <Override PartName="/xl/charts/chart12.xml" ContentType="application/vnd.openxmlformats-officedocument.drawingml.chart+xml"/>
  <Override PartName="/xl/drawings/drawing9.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3860" tabRatio="727"/>
  </bookViews>
  <sheets>
    <sheet name="Readme" sheetId="4" r:id="rId1"/>
    <sheet name="Data_Part135" sheetId="5" r:id="rId2"/>
    <sheet name="Part135_Scheduled_Accidents" sheetId="6" r:id="rId3"/>
    <sheet name="Part135_Scheduled_FlightHours" sheetId="7" r:id="rId4"/>
    <sheet name="Part135_Scheduled_Departures" sheetId="8" r:id="rId5"/>
    <sheet name="Part135_Scheduled_AccRate" sheetId="9" r:id="rId6"/>
    <sheet name="Part135_Scheduled_DefiningEvent" sheetId="10" r:id="rId7"/>
    <sheet name="Part135_Scheduled_PhaseOfFlight" sheetId="11" r:id="rId8"/>
    <sheet name="Part135_NonSched_FlightHours" sheetId="12" r:id="rId9"/>
    <sheet name="Part135_NonSched_FixedWing_Acci" sheetId="13" r:id="rId10"/>
    <sheet name="Part135_NonSched_Heli_Accidents" sheetId="14" r:id="rId11"/>
    <sheet name="Part135_NonSched_FixedWing_AccR" sheetId="15" r:id="rId12"/>
    <sheet name="Part135_NonSched_Heli_AccRate" sheetId="16" r:id="rId13"/>
    <sheet name="Part135_NonSched_FixedWing_Defi" sheetId="17" r:id="rId14"/>
    <sheet name="Part135_NonSched_FixedWing_Phas" sheetId="18" r:id="rId15"/>
    <sheet name="Part135_NonSched_Heli_DefiningE" sheetId="19" r:id="rId16"/>
    <sheet name="Part135_NonSched_Heli_PhaseOfFl" sheetId="20" r:id="rId17"/>
  </sheets>
  <calcPr calcId="145621"/>
</workbook>
</file>

<file path=xl/calcChain.xml><?xml version="1.0" encoding="utf-8"?>
<calcChain xmlns="http://schemas.openxmlformats.org/spreadsheetml/2006/main">
  <c r="U3" i="5" l="1"/>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alcChain>
</file>

<file path=xl/sharedStrings.xml><?xml version="1.0" encoding="utf-8"?>
<sst xmlns="http://schemas.openxmlformats.org/spreadsheetml/2006/main" count="798" uniqueCount="345">
  <si>
    <t>Data_Part135</t>
  </si>
  <si>
    <t>This worksheet contains NTSB accident data (one row per accident aircraft) for all aircraft involved in accidents in calendar year 2014 while operating under 14 CFR 135. The data dictionary for this worksheet is shown below.</t>
  </si>
  <si>
    <t>Part135_Scheduled_Accidents</t>
  </si>
  <si>
    <t>This worksheet summarizes total and fatal scheduled Part 135 accidents from 2005 through 2014, using NTSB accident data.</t>
  </si>
  <si>
    <t>Part135_Scheduled_FlightHours</t>
  </si>
  <si>
    <t>This worksheet summarizes scheduled Part 135 flight hours from 2005 through 2014, using FAA activity data.</t>
  </si>
  <si>
    <t>Part135_Scheduled_Departures</t>
  </si>
  <si>
    <t>This worksheet summarizes scheduled Part 135 departures from 2005 through 2014, using FAA activity data.</t>
  </si>
  <si>
    <t>Part135_Scheduled_AccRate</t>
  </si>
  <si>
    <t>This worksheet summarizes accident rates for scheduled Part 135 operations from 2005 through 2014, using NTSB accident data and FAA activity data.</t>
  </si>
  <si>
    <t>Part135_Scheduled_DefiningEvent</t>
  </si>
  <si>
    <t>This worksheet summarizes the defining events for scheduled Part 135 accident aircraft in 2014, using NTSB accident data and occurrence categories developed by the CAST/ICAO Common Taxonomy Team.</t>
  </si>
  <si>
    <t>Part135_Scheduled_PhaseOfFlight</t>
  </si>
  <si>
    <t>This worksheet summarizes the phases of flight associated with the defining events for scheduled Part 135 accident aircraft in 2014, using NTSB accident data and phase of flight categories developed by the CAST/ICAO Common Taxonomy Team.</t>
  </si>
  <si>
    <t>Part135_NonSched_FlightHours</t>
  </si>
  <si>
    <t>This worksheet summarizes non-scheduled Part 135 flight hours from 2005 through 2014, using FAA activity data.</t>
  </si>
  <si>
    <t>Part135_NonSched_FixedWing_Acci</t>
  </si>
  <si>
    <t>This worksheet summarizes non-scheduled Part 135 accidents involving fixed-wing airplanes from 2005 through 2014, using NTSB accident data.</t>
  </si>
  <si>
    <t>Part135_NonSched_Heli_Accidents</t>
  </si>
  <si>
    <t>This worksheet summarizes non-scheduled Part 135 accidents involving helicopters from 2005 through 2014, using NTSB accident data.</t>
  </si>
  <si>
    <t>Part135_NonSched_FixedWing_AccR</t>
  </si>
  <si>
    <t>This worksheet summarizes accident rates for non-scheduled Part 135 accidents involving fixed-wing airplanes from 2005 through 2014, using NTSB accident data and FAA activity data.</t>
  </si>
  <si>
    <t>Part135_NonSched_Heli_AccRate</t>
  </si>
  <si>
    <t>This worksheet summarizes accident rates for non-scheduled Part 135 accidents involving helicopters from 2005 through 2014, using NTSB accident data and FAA activity data.</t>
  </si>
  <si>
    <t>Part135_NonSched_FixedWing_Defi</t>
  </si>
  <si>
    <t>This worksheet summarizes the defining events for accidents involving fixed-wing airplanes conducting scheduled Part 135 operations in 2014,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</si>
  <si>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</si>
  <si>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2014, using NTSB accident data and occurrence categories developed by the CAST/ICAO Common Taxonomy Team.</t>
  </si>
  <si>
    <t>Part135_NonSched_Heli_DefiningE</t>
  </si>
  <si>
    <t>This worksheet summarizes the defining events for accidents involving helicopters conducting scheduled Part 135 operations in 2014,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</si>
  <si>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</si>
  <si>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2014, using NTSB accident data and occurrence categories developed by the CAST/ICAO Common Taxonomy Team.</t>
  </si>
  <si>
    <t>This workbook contains the following worksheets:</t>
  </si>
  <si>
    <t>Part 135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</si>
  <si>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</si>
  <si>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</si>
  <si>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</si>
  <si>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</si>
  <si>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</si>
  <si>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</si>
  <si>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</si>
  <si>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</si>
  <si>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</si>
  <si>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</si>
  <si>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</si>
  <si>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</si>
  <si>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</si>
  <si>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</si>
  <si>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</si>
  <si>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</si>
  <si>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</si>
  <si>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</si>
  <si>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</si>
  <si>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</si>
  <si>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</si>
  <si>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CEN14FA122</t>
  </si>
  <si>
    <t>393117N</t>
  </si>
  <si>
    <t>1073939W</t>
  </si>
  <si>
    <t>Silt</t>
  </si>
  <si>
    <t>CO</t>
  </si>
  <si>
    <t>USA</t>
  </si>
  <si>
    <t>FATL</t>
  </si>
  <si>
    <t>DEST</t>
  </si>
  <si>
    <t xml:space="preserve">135 </t>
  </si>
  <si>
    <t xml:space="preserve">PAX </t>
  </si>
  <si>
    <t>DOM</t>
  </si>
  <si>
    <t>NSCH</t>
  </si>
  <si>
    <t>HELI</t>
  </si>
  <si>
    <t>LALT</t>
  </si>
  <si>
    <t>MNV</t>
  </si>
  <si>
    <t>ERA14LA111</t>
  </si>
  <si>
    <t>260441N</t>
  </si>
  <si>
    <t>0800833W</t>
  </si>
  <si>
    <t>Ft. Lauderdale</t>
  </si>
  <si>
    <t>FL</t>
  </si>
  <si>
    <t>SERS</t>
  </si>
  <si>
    <t>NONE</t>
  </si>
  <si>
    <t xml:space="preserve">AIR </t>
  </si>
  <si>
    <t>UIMC</t>
  </si>
  <si>
    <t>TXI</t>
  </si>
  <si>
    <t>ERA14FA120</t>
  </si>
  <si>
    <t>334227N</t>
  </si>
  <si>
    <t>0863342W</t>
  </si>
  <si>
    <t>Clay</t>
  </si>
  <si>
    <t>AL</t>
  </si>
  <si>
    <t>CARG</t>
  </si>
  <si>
    <t>LOC-I</t>
  </si>
  <si>
    <t>APR</t>
  </si>
  <si>
    <t>WPR14FA124</t>
  </si>
  <si>
    <t>204623N</t>
  </si>
  <si>
    <t>1565640W</t>
  </si>
  <si>
    <t>Lanai City</t>
  </si>
  <si>
    <t>HI</t>
  </si>
  <si>
    <t>SUBS</t>
  </si>
  <si>
    <t>UNK</t>
  </si>
  <si>
    <t>WPR14CA162</t>
  </si>
  <si>
    <t>483432N</t>
  </si>
  <si>
    <t>1225831W</t>
  </si>
  <si>
    <t>Shaw Island</t>
  </si>
  <si>
    <t>WA</t>
  </si>
  <si>
    <t>LDG</t>
  </si>
  <si>
    <t>CEN14CA209</t>
  </si>
  <si>
    <t>413754N</t>
  </si>
  <si>
    <t>0825007W</t>
  </si>
  <si>
    <t>Put in Bay</t>
  </si>
  <si>
    <t>OH</t>
  </si>
  <si>
    <t>CFIT</t>
  </si>
  <si>
    <t>CEN14FA232</t>
  </si>
  <si>
    <t>375006N</t>
  </si>
  <si>
    <t>1075254W</t>
  </si>
  <si>
    <t>Telluride</t>
  </si>
  <si>
    <t>SCF-PP</t>
  </si>
  <si>
    <t>CEN14LA239</t>
  </si>
  <si>
    <t>394857N</t>
  </si>
  <si>
    <t>0825557W</t>
  </si>
  <si>
    <t>Columbus</t>
  </si>
  <si>
    <t>F-NI</t>
  </si>
  <si>
    <t>STD</t>
  </si>
  <si>
    <t>ERA14CA276</t>
  </si>
  <si>
    <t>352910N</t>
  </si>
  <si>
    <t>0845552E</t>
  </si>
  <si>
    <t>Dayton</t>
  </si>
  <si>
    <t>TN</t>
  </si>
  <si>
    <t>MINR</t>
  </si>
  <si>
    <t>ARC</t>
  </si>
  <si>
    <t>ANC14CA036</t>
  </si>
  <si>
    <t>613433N</t>
  </si>
  <si>
    <t>1593206W</t>
  </si>
  <si>
    <t>Aniak</t>
  </si>
  <si>
    <t>AK</t>
  </si>
  <si>
    <t>SCHD</t>
  </si>
  <si>
    <t>GCOL</t>
  </si>
  <si>
    <t>WPR14LA235</t>
  </si>
  <si>
    <t>365533N</t>
  </si>
  <si>
    <t>1112632W</t>
  </si>
  <si>
    <t>Page</t>
  </si>
  <si>
    <t>AZ</t>
  </si>
  <si>
    <t>ANC14LA040</t>
  </si>
  <si>
    <t>613056N</t>
  </si>
  <si>
    <t>1442625W</t>
  </si>
  <si>
    <t>Chitina</t>
  </si>
  <si>
    <t>ENR</t>
  </si>
  <si>
    <t>CEN14FA286</t>
  </si>
  <si>
    <t>280300N</t>
  </si>
  <si>
    <t>0902400W</t>
  </si>
  <si>
    <t>South Timbalier Platform</t>
  </si>
  <si>
    <t>GM</t>
  </si>
  <si>
    <t>WPR14LA251</t>
  </si>
  <si>
    <t>205355N</t>
  </si>
  <si>
    <t>1562550W</t>
  </si>
  <si>
    <t>Wailuku</t>
  </si>
  <si>
    <t>ANC14CA042</t>
  </si>
  <si>
    <t>674610N</t>
  </si>
  <si>
    <t>1494454W</t>
  </si>
  <si>
    <t>Coldfoot</t>
  </si>
  <si>
    <t>CEN14LA312</t>
  </si>
  <si>
    <t>333208N</t>
  </si>
  <si>
    <t>0941133W</t>
  </si>
  <si>
    <t>Texarkana</t>
  </si>
  <si>
    <t>TX</t>
  </si>
  <si>
    <t>ANC14CA047</t>
  </si>
  <si>
    <t>632323N</t>
  </si>
  <si>
    <t>1465403W</t>
  </si>
  <si>
    <t>Cantwell</t>
  </si>
  <si>
    <t>TURB</t>
  </si>
  <si>
    <t>TOF</t>
  </si>
  <si>
    <t>WPR14LA272</t>
  </si>
  <si>
    <t>425360N</t>
  </si>
  <si>
    <t>1141500W</t>
  </si>
  <si>
    <t>Dietrich</t>
  </si>
  <si>
    <t>ID</t>
  </si>
  <si>
    <t>WPR14LA313</t>
  </si>
  <si>
    <t>355651N</t>
  </si>
  <si>
    <t>1145118W</t>
  </si>
  <si>
    <t>Boulder City</t>
  </si>
  <si>
    <t>NV</t>
  </si>
  <si>
    <t>CTOL</t>
  </si>
  <si>
    <t>WPR14FA324</t>
  </si>
  <si>
    <t>390017N</t>
  </si>
  <si>
    <t>1201520W</t>
  </si>
  <si>
    <t>Tahoma</t>
  </si>
  <si>
    <t>CA</t>
  </si>
  <si>
    <t>ANC14CA060</t>
  </si>
  <si>
    <t>633112N</t>
  </si>
  <si>
    <t>1473000W</t>
  </si>
  <si>
    <t>Anderson</t>
  </si>
  <si>
    <t>CEN14LA425</t>
  </si>
  <si>
    <t>295037N</t>
  </si>
  <si>
    <t>0895846W</t>
  </si>
  <si>
    <t>Braithwaite</t>
  </si>
  <si>
    <t>LA</t>
  </si>
  <si>
    <t>ANC14FA068</t>
  </si>
  <si>
    <t>680432N</t>
  </si>
  <si>
    <t>1491750W</t>
  </si>
  <si>
    <t>CEN14FA462</t>
  </si>
  <si>
    <t>321521N</t>
  </si>
  <si>
    <t>1065856W</t>
  </si>
  <si>
    <t>Las Cruces</t>
  </si>
  <si>
    <t>NM</t>
  </si>
  <si>
    <t>RAMP</t>
  </si>
  <si>
    <t>ANC14CA077</t>
  </si>
  <si>
    <t>624707N</t>
  </si>
  <si>
    <t>1442225W</t>
  </si>
  <si>
    <t>Gakona</t>
  </si>
  <si>
    <t>SCF-NP</t>
  </si>
  <si>
    <t>WPR14LA374</t>
  </si>
  <si>
    <t>314205N</t>
  </si>
  <si>
    <t>1100313W</t>
  </si>
  <si>
    <t>Tombstone</t>
  </si>
  <si>
    <t>ANC14LA085</t>
  </si>
  <si>
    <t>701850N</t>
  </si>
  <si>
    <t>1480211W</t>
  </si>
  <si>
    <t>Deadhorse</t>
  </si>
  <si>
    <t>WPR14CA391</t>
  </si>
  <si>
    <t>374317N</t>
  </si>
  <si>
    <t>1221316W</t>
  </si>
  <si>
    <t>Oakland</t>
  </si>
  <si>
    <t>ANC14CA088</t>
  </si>
  <si>
    <t>621205N</t>
  </si>
  <si>
    <t>1613420W</t>
  </si>
  <si>
    <t>Holy Cross</t>
  </si>
  <si>
    <t>LOC-G</t>
  </si>
  <si>
    <t>CEN15FA003</t>
  </si>
  <si>
    <t>333224N</t>
  </si>
  <si>
    <t>0981760W</t>
  </si>
  <si>
    <t>Wichita Falls</t>
  </si>
  <si>
    <t>ERA14LA465</t>
  </si>
  <si>
    <t>181443N</t>
  </si>
  <si>
    <t>0653836W</t>
  </si>
  <si>
    <t>Ceiba</t>
  </si>
  <si>
    <t>PR</t>
  </si>
  <si>
    <t>OTHR</t>
  </si>
  <si>
    <t>WPR15CA026</t>
  </si>
  <si>
    <t>231028N</t>
  </si>
  <si>
    <t>1113919E</t>
  </si>
  <si>
    <t>Mesa</t>
  </si>
  <si>
    <t>DCA15RA018</t>
  </si>
  <si>
    <t>180226N</t>
  </si>
  <si>
    <t>0630640W</t>
  </si>
  <si>
    <t>Sint Maartin -Juliana</t>
  </si>
  <si>
    <t>FN</t>
  </si>
  <si>
    <t>NT</t>
  </si>
  <si>
    <t>INT</t>
  </si>
  <si>
    <t>ICL</t>
  </si>
  <si>
    <t>WPR15LA034</t>
  </si>
  <si>
    <t>355822N</t>
  </si>
  <si>
    <t>1150804W</t>
  </si>
  <si>
    <t>Las Vegas</t>
  </si>
  <si>
    <t>ANC15LA004</t>
  </si>
  <si>
    <t>645359N</t>
  </si>
  <si>
    <t>1491002W</t>
  </si>
  <si>
    <t>Nenana</t>
  </si>
  <si>
    <t>CEN15FA048</t>
  </si>
  <si>
    <t>414628N</t>
  </si>
  <si>
    <t>0874417E</t>
  </si>
  <si>
    <t>Chicago</t>
  </si>
  <si>
    <t>IL</t>
  </si>
  <si>
    <t>CEN15LA066</t>
  </si>
  <si>
    <t>365555N</t>
  </si>
  <si>
    <t>0931649E</t>
  </si>
  <si>
    <t>Highlandville</t>
  </si>
  <si>
    <t>MO</t>
  </si>
  <si>
    <t>ANC15LA005</t>
  </si>
  <si>
    <t>605235N</t>
  </si>
  <si>
    <t>1520507W</t>
  </si>
  <si>
    <t>Nikiski</t>
  </si>
  <si>
    <t>FUEL</t>
  </si>
  <si>
    <t>CEN15LA091</t>
  </si>
  <si>
    <t>331714N</t>
  </si>
  <si>
    <t>1043221W</t>
  </si>
  <si>
    <t>Roswell</t>
  </si>
  <si>
    <t>Scheduled Part 135 Accidents, 2005-2014</t>
  </si>
  <si>
    <t>Calendar Year</t>
  </si>
  <si>
    <t>Fatal</t>
  </si>
  <si>
    <t>Total</t>
  </si>
  <si>
    <t>Scheduled Part 135 Flight Hours, 2005-2014</t>
  </si>
  <si>
    <t>Flight Hours (100,000s)</t>
  </si>
  <si>
    <t>Scheduled Part 135 Departures, 2005-2014</t>
  </si>
  <si>
    <t>Departures (100,000s)</t>
  </si>
  <si>
    <t>Scheduled Part 135 Accident Rate, 2005-2014</t>
  </si>
  <si>
    <t>Accidents per 100,000 Departures</t>
  </si>
  <si>
    <t>Accidents per 100,000 Flight Hours</t>
  </si>
  <si>
    <t>Defining Event for Scheduled Part 135 Accidents, 2014</t>
  </si>
  <si>
    <t>Defining Event</t>
  </si>
  <si>
    <t>Non-Fatal</t>
  </si>
  <si>
    <t>Ground Collision</t>
  </si>
  <si>
    <t>Loss of Control-Inflight</t>
  </si>
  <si>
    <t>System Malfunction (Powerplant)</t>
  </si>
  <si>
    <t>Other</t>
  </si>
  <si>
    <t>Phase of Flight for Scheduled Part 135 Accidents, 2014</t>
  </si>
  <si>
    <t>Phase of Flight</t>
  </si>
  <si>
    <t>Taxi</t>
  </si>
  <si>
    <t>Approach</t>
  </si>
  <si>
    <t>En Route</t>
  </si>
  <si>
    <t>Non-Scheduled Part 135 Flight Hours, 2005-2014</t>
  </si>
  <si>
    <t>Helicopter</t>
  </si>
  <si>
    <t>Fixed Wing</t>
  </si>
  <si>
    <t>Non-Scheduled Part 135 Accidents (Fixed-Wing), 2005-2014</t>
  </si>
  <si>
    <t>Non-Scheduled Part 135 Accidents (Helicopters), 2005-2014</t>
  </si>
  <si>
    <t>Non-Scheduled Part 135 Accident Rates (Fixed-Wing), 2005-2014</t>
  </si>
  <si>
    <t>Non-Scheduled Part 135 Accident Rates (Helicopters), 2005-2014</t>
  </si>
  <si>
    <t>Defining Event for Non-Scheduled Part 135 Accidents (Fixed-Wing), 2014</t>
  </si>
  <si>
    <t>Abnormal Runway Contact</t>
  </si>
  <si>
    <t>Controlled Flight Into Terrain</t>
  </si>
  <si>
    <t>Fire/Smoke (Non-Impact)</t>
  </si>
  <si>
    <t>Ground Handling</t>
  </si>
  <si>
    <t>Fuel Related</t>
  </si>
  <si>
    <t>Loss of Control-Ground</t>
  </si>
  <si>
    <t>System Malfunction (Non-Powerplant)</t>
  </si>
  <si>
    <t>Turbulence Encounter</t>
  </si>
  <si>
    <t>Unintended Flight in IMC</t>
  </si>
  <si>
    <t>Unknown or Undetermined</t>
  </si>
  <si>
    <t>Phase of Flight for Non-Scheduled Part 135 Accidents (Fixed-Wing), 2014</t>
  </si>
  <si>
    <t>Landing</t>
  </si>
  <si>
    <t>Standing</t>
  </si>
  <si>
    <t>Initial Climb</t>
  </si>
  <si>
    <t>Maneuvering</t>
  </si>
  <si>
    <t>Takeoff</t>
  </si>
  <si>
    <t>Unknown</t>
  </si>
  <si>
    <t>Defining Event for Non-Scheduled Part 135 Accidents (Helicopters), 2014</t>
  </si>
  <si>
    <t>Low Altitude Operations</t>
  </si>
  <si>
    <t>Collision with Obstacle (Takeoff/Landing)</t>
  </si>
  <si>
    <t>Phase of Flight for Non-Scheduled Part 135 Accidents (Helicopters), 2014</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</si>
  <si>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</si>
  <si>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</si>
  <si>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</si>
  <si>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</si>
  <si>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</si>
  <si>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</si>
  <si>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</si>
  <si>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</si>
  <si>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</si>
  <si>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</si>
  <si>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</si>
  <si>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</si>
  <si>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</si>
  <si>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</si>
  <si>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</si>
  <si>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</si>
  <si>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</si>
  <si>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</si>
  <si>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</si>
  <si>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</si>
  <si>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</si>
  <si>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2011*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</si>
</sst>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Accidents, 2005-2014</a:t>
            </a:r>
          </a:p>
        </c:rich>
      </c:tx>
      <c:layout/>
      <c:overlay val="0"/>
    </c:title>
    <c:autoTitleDeleted val="0"/>
    <c:plotArea>
      <c:layout/>
      <c:barChart>
        <c:barDir val="col"/>
        <c:grouping val="clustered"/>
        <c:varyColors val="0"/>
        <c:ser>
          <c:idx val="0"/>
          <c:order val="0"/>
          <c:tx>
            <c:strRef>
              <c:f>Part135_Scheduled_Accidents!$B$2</c:f>
              <c:strCache>
                <c:ptCount val="1"/>
                <c:pt idx="0">
                  <c:v>Fatal</c:v>
                </c:pt>
              </c:strCache>
            </c:strRef>
          </c:tx>
          <c:invertIfNegative val="0"/>
          <c:cat>
            <c:numRef>
              <c:f>Part135_Scheduled_Accidents!$A$3:$A$12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Part135_Scheduled_Accidents!$B$3:$B$12</c:f>
              <c:numCache>
                <c:formatCode>General</c:formatCode>
                <c:ptCount val="10"/>
                <c:pt idx="0">
                  <c:v>0</c:v>
                </c:pt>
                <c:pt idx="1">
                  <c:v>1</c:v>
                </c:pt>
                <c:pt idx="2">
                  <c:v>0</c:v>
                </c:pt>
                <c:pt idx="3">
                  <c:v>0</c:v>
                </c:pt>
                <c:pt idx="4">
                  <c:v>0</c:v>
                </c:pt>
                <c:pt idx="5">
                  <c:v>0</c:v>
                </c:pt>
                <c:pt idx="6">
                  <c:v>0</c:v>
                </c:pt>
                <c:pt idx="7">
                  <c:v>0</c:v>
                </c:pt>
                <c:pt idx="8">
                  <c:v>2</c:v>
                </c:pt>
                <c:pt idx="9">
                  <c:v>0</c:v>
                </c:pt>
              </c:numCache>
            </c:numRef>
          </c:val>
        </c:ser>
        <c:ser>
          <c:idx val="1"/>
          <c:order val="1"/>
          <c:tx>
            <c:strRef>
              <c:f>Part135_Scheduled_Accidents!$C$2</c:f>
              <c:strCache>
                <c:ptCount val="1"/>
                <c:pt idx="0">
                  <c:v>Total</c:v>
                </c:pt>
              </c:strCache>
            </c:strRef>
          </c:tx>
          <c:invertIfNegative val="0"/>
          <c:cat>
            <c:numRef>
              <c:f>Part135_Scheduled_Accidents!$A$3:$A$12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Part135_Scheduled_Accidents!$C$3:$C$12</c:f>
              <c:numCache>
                <c:formatCode>General</c:formatCode>
                <c:ptCount val="10"/>
                <c:pt idx="0">
                  <c:v>6</c:v>
                </c:pt>
                <c:pt idx="1">
                  <c:v>3</c:v>
                </c:pt>
                <c:pt idx="2">
                  <c:v>3</c:v>
                </c:pt>
                <c:pt idx="3">
                  <c:v>7</c:v>
                </c:pt>
                <c:pt idx="4">
                  <c:v>2</c:v>
                </c:pt>
                <c:pt idx="5">
                  <c:v>6</c:v>
                </c:pt>
                <c:pt idx="6">
                  <c:v>4</c:v>
                </c:pt>
                <c:pt idx="7">
                  <c:v>5</c:v>
                </c:pt>
                <c:pt idx="8">
                  <c:v>7</c:v>
                </c:pt>
                <c:pt idx="9">
                  <c:v>4</c:v>
                </c:pt>
              </c:numCache>
            </c:numRef>
          </c:val>
        </c:ser>
        <c:dLbls>
          <c:showLegendKey val="0"/>
          <c:showVal val="0"/>
          <c:showCatName val="0"/>
          <c:showSerName val="0"/>
          <c:showPercent val="0"/>
          <c:showBubbleSize val="0"/>
        </c:dLbls>
        <c:gapWidth val="150"/>
        <c:axId val="133352832"/>
        <c:axId val="137909760"/>
      </c:barChart>
      <c:catAx>
        <c:axId val="133352832"/>
        <c:scaling>
          <c:orientation val="minMax"/>
        </c:scaling>
        <c:delete val="0"/>
        <c:axPos val="b"/>
        <c:title>
          <c:tx>
            <c:strRef>
              <c:f>Part135_Scheduled_Accidents!$A$2</c:f>
              <c:strCache>
                <c:ptCount val="1"/>
                <c:pt idx="0">
                  <c:v>Calendar Year</c:v>
                </c:pt>
              </c:strCache>
            </c:strRef>
          </c:tx>
          <c:layout/>
          <c:overlay val="0"/>
        </c:title>
        <c:numFmt formatCode="General" sourceLinked="1"/>
        <c:majorTickMark val="out"/>
        <c:minorTickMark val="none"/>
        <c:tickLblPos val="nextTo"/>
        <c:crossAx val="137909760"/>
        <c:crosses val="autoZero"/>
        <c:auto val="1"/>
        <c:lblAlgn val="ctr"/>
        <c:lblOffset val="100"/>
        <c:noMultiLvlLbl val="0"/>
      </c:catAx>
      <c:valAx>
        <c:axId val="137909760"/>
        <c:scaling>
          <c:orientation val="minMax"/>
          <c:min val="0"/>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3352832"/>
        <c:crosses val="autoZero"/>
        <c:crossBetween val="between"/>
      </c:valAx>
    </c:plotArea>
    <c:legend>
      <c:legendPos val="tr"/>
      <c:layout>
        <c:manualLayout>
          <c:xMode val="edge"/>
          <c:yMode val="edge"/>
          <c:x val="0.78607598425196845"/>
          <c:y val="8.9719999999999994E-2"/>
          <c:w val="0.19892401574803151"/>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(Fixed-Wing), 2005-2014</a:t>
            </a:r>
          </a:p>
        </c:rich>
      </c:tx>
      <c:layout/>
      <c:overlay val="0"/>
    </c:title>
    <c:autoTitleDeleted val="0"/>
    <c:plotArea>
      <c:layout/>
      <c:lineChart>
        <c:grouping val="standard"/>
        <c:varyColors val="0"/>
        <c:ser>
          <c:idx val="1"/>
          <c:order val="0"/>
          <c:tx>
            <c:strRef>
              <c:f>Part135_NonSched_FixedWing_AccR!$C$2</c:f>
              <c:strCache>
                <c:ptCount val="1"/>
                <c:pt idx="0">
                  <c:v>Total</c:v>
                </c:pt>
              </c:strCache>
            </c:strRef>
          </c:tx>
          <c:spPr>
            <a:ln>
              <a:prstDash val="sysDash"/>
            </a:ln>
          </c:spPr>
          <c:marker>
            <c:symbol val="square"/>
            <c:size val="5"/>
          </c:marker>
          <c:cat>
            <c:strRef>
              <c:f>Part135_NonSched_FixedWing_AccR!$A$3:$A$12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Part135_NonSched_FixedWing_AccR!$C$3:$C$12</c:f>
              <c:numCache>
                <c:formatCode>General</c:formatCode>
                <c:ptCount val="10"/>
                <c:pt idx="0">
                  <c:v>1.8120626747177617</c:v>
                </c:pt>
                <c:pt idx="1">
                  <c:v>1.375650977694802</c:v>
                </c:pt>
                <c:pt idx="2">
                  <c:v>1.3223055312379424</c:v>
                </c:pt>
                <c:pt idx="3">
                  <c:v>2.4291584028890791</c:v>
                </c:pt>
                <c:pt idx="4">
                  <c:v>1.8462377204828673</c:v>
                </c:pt>
                <c:pt idx="5">
                  <c:v>1.3134089200166803</c:v>
                </c:pt>
                <c:pt idx="7">
                  <c:v>1.3028542641696259</c:v>
                </c:pt>
                <c:pt idx="8">
                  <c:v>1.3721859674951276</c:v>
                </c:pt>
                <c:pt idx="9">
                  <c:v>0.97082233910743398</c:v>
                </c:pt>
              </c:numCache>
            </c:numRef>
          </c:val>
          <c:smooth val="0"/>
        </c:ser>
        <c:ser>
          <c:idx val="0"/>
          <c:order val="1"/>
          <c:tx>
            <c:strRef>
              <c:f>Part135_NonSched_FixedWing_AccR!$B$2</c:f>
              <c:strCache>
                <c:ptCount val="1"/>
                <c:pt idx="0">
                  <c:v>Fatal</c:v>
                </c:pt>
              </c:strCache>
            </c:strRef>
          </c:tx>
          <c:cat>
            <c:strRef>
              <c:f>Part135_NonSched_FixedWing_AccR!$A$3:$A$12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Part135_NonSched_FixedWing_AccR!$B$3:$B$12</c:f>
              <c:numCache>
                <c:formatCode>General</c:formatCode>
                <c:ptCount val="10"/>
                <c:pt idx="0">
                  <c:v>0.30201044578629366</c:v>
                </c:pt>
                <c:pt idx="1">
                  <c:v>0.2751301955389604</c:v>
                </c:pt>
                <c:pt idx="2">
                  <c:v>0.27124216025393694</c:v>
                </c:pt>
                <c:pt idx="3">
                  <c:v>0.70850453417598136</c:v>
                </c:pt>
                <c:pt idx="4">
                  <c:v>0</c:v>
                </c:pt>
                <c:pt idx="5">
                  <c:v>0.27362685833680839</c:v>
                </c:pt>
                <c:pt idx="7">
                  <c:v>0.19301544654364827</c:v>
                </c:pt>
                <c:pt idx="8">
                  <c:v>0.3541125077406781</c:v>
                </c:pt>
                <c:pt idx="9">
                  <c:v>0.20225465398071543</c:v>
                </c:pt>
              </c:numCache>
            </c:numRef>
          </c:val>
          <c:smooth val="0"/>
        </c:ser>
        <c:dLbls>
          <c:showLegendKey val="0"/>
          <c:showVal val="0"/>
          <c:showCatName val="0"/>
          <c:showSerName val="0"/>
          <c:showPercent val="0"/>
          <c:showBubbleSize val="0"/>
        </c:dLbls>
        <c:marker val="1"/>
        <c:smooth val="0"/>
        <c:axId val="138360704"/>
        <c:axId val="138371072"/>
      </c:lineChart>
      <c:catAx>
        <c:axId val="138360704"/>
        <c:scaling>
          <c:orientation val="minMax"/>
        </c:scaling>
        <c:delete val="0"/>
        <c:axPos val="b"/>
        <c:title>
          <c:tx>
            <c:strRef>
              <c:f>Part135_NonSched_FixedWing_AccR!$A$2</c:f>
              <c:strCache>
                <c:ptCount val="1"/>
                <c:pt idx="0">
                  <c:v>Calendar Year</c:v>
                </c:pt>
              </c:strCache>
            </c:strRef>
          </c:tx>
          <c:layout/>
          <c:overlay val="0"/>
        </c:title>
        <c:numFmt formatCode="General" sourceLinked="1"/>
        <c:majorTickMark val="out"/>
        <c:minorTickMark val="none"/>
        <c:tickLblPos val="nextTo"/>
        <c:crossAx val="138371072"/>
        <c:crosses val="autoZero"/>
        <c:auto val="1"/>
        <c:lblAlgn val="ctr"/>
        <c:lblOffset val="100"/>
        <c:noMultiLvlLbl val="0"/>
      </c:catAx>
      <c:valAx>
        <c:axId val="138371072"/>
        <c:scaling>
          <c:orientation val="minMax"/>
          <c:min val="0"/>
        </c:scaling>
        <c:delete val="0"/>
        <c:axPos val="l"/>
        <c:title>
          <c:tx>
            <c:rich>
              <a:bodyPr/>
              <a:lstStyle/>
              <a:p>
                <a:pPr>
                  <a:defRPr/>
                </a:pPr>
                <a:r>
                  <a:rPr lang="en-US"/>
                  <a:t>Accidents per 100,000 Flight Hours</a:t>
                </a:r>
              </a:p>
            </c:rich>
          </c:tx>
          <c:layout/>
          <c:overlay val="0"/>
        </c:title>
        <c:numFmt formatCode="General" sourceLinked="1"/>
        <c:majorTickMark val="out"/>
        <c:minorTickMark val="none"/>
        <c:tickLblPos val="nextTo"/>
        <c:crossAx val="138360704"/>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(Helicopters), 2005-2014</a:t>
            </a:r>
          </a:p>
        </c:rich>
      </c:tx>
      <c:layout/>
      <c:overlay val="0"/>
    </c:title>
    <c:autoTitleDeleted val="0"/>
    <c:plotArea>
      <c:layout/>
      <c:lineChart>
        <c:grouping val="standard"/>
        <c:varyColors val="0"/>
        <c:ser>
          <c:idx val="1"/>
          <c:order val="0"/>
          <c:tx>
            <c:strRef>
              <c:f>Part135_NonSched_Heli_AccRate!$C$2</c:f>
              <c:strCache>
                <c:ptCount val="1"/>
                <c:pt idx="0">
                  <c:v>Total</c:v>
                </c:pt>
              </c:strCache>
            </c:strRef>
          </c:tx>
          <c:spPr>
            <a:ln>
              <a:prstDash val="sysDash"/>
            </a:ln>
          </c:spPr>
          <c:marker>
            <c:symbol val="square"/>
            <c:size val="5"/>
          </c:marker>
          <c:cat>
            <c:strRef>
              <c:f>Part135_NonSched_Heli_AccRate!$A$3:$A$12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Part135_NonSched_Heli_AccRate!$C$3:$C$12</c:f>
              <c:numCache>
                <c:formatCode>General</c:formatCode>
                <c:ptCount val="10"/>
                <c:pt idx="0">
                  <c:v>1.5100373068040505</c:v>
                </c:pt>
                <c:pt idx="1">
                  <c:v>1.446387519547502</c:v>
                </c:pt>
                <c:pt idx="2">
                  <c:v>2.1119445825741532</c:v>
                </c:pt>
                <c:pt idx="3">
                  <c:v>0.82799826451563763</c:v>
                </c:pt>
                <c:pt idx="4">
                  <c:v>1.2484418485390349</c:v>
                </c:pt>
                <c:pt idx="5">
                  <c:v>0.47753667481662593</c:v>
                </c:pt>
                <c:pt idx="7">
                  <c:v>0.62908424206882041</c:v>
                </c:pt>
                <c:pt idx="8">
                  <c:v>1.1911775890015823</c:v>
                </c:pt>
                <c:pt idx="9">
                  <c:v>1.0536510325341097</c:v>
                </c:pt>
              </c:numCache>
            </c:numRef>
          </c:val>
          <c:smooth val="0"/>
        </c:ser>
        <c:ser>
          <c:idx val="0"/>
          <c:order val="1"/>
          <c:tx>
            <c:strRef>
              <c:f>Part135_NonSched_Heli_AccRate!$B$2</c:f>
              <c:strCache>
                <c:ptCount val="1"/>
                <c:pt idx="0">
                  <c:v>Fatal</c:v>
                </c:pt>
              </c:strCache>
            </c:strRef>
          </c:tx>
          <c:cat>
            <c:strRef>
              <c:f>Part135_NonSched_Heli_AccRate!$A$3:$A$12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Part135_NonSched_Heli_AccRate!$B$3:$B$12</c:f>
              <c:numCache>
                <c:formatCode>General</c:formatCode>
                <c:ptCount val="10"/>
                <c:pt idx="0">
                  <c:v>0.26647717178895008</c:v>
                </c:pt>
                <c:pt idx="1">
                  <c:v>0.25524485639073563</c:v>
                </c:pt>
                <c:pt idx="2">
                  <c:v>0.57598488615658727</c:v>
                </c:pt>
                <c:pt idx="3">
                  <c:v>0.49679895870938257</c:v>
                </c:pt>
                <c:pt idx="4">
                  <c:v>0.19206797669831308</c:v>
                </c:pt>
                <c:pt idx="5">
                  <c:v>7.9589445802770983E-2</c:v>
                </c:pt>
                <c:pt idx="7">
                  <c:v>0.27959299647503127</c:v>
                </c:pt>
                <c:pt idx="8">
                  <c:v>0.18325809061562806</c:v>
                </c:pt>
                <c:pt idx="9">
                  <c:v>0.26341275813352744</c:v>
                </c:pt>
              </c:numCache>
            </c:numRef>
          </c:val>
          <c:smooth val="0"/>
        </c:ser>
        <c:dLbls>
          <c:showLegendKey val="0"/>
          <c:showVal val="0"/>
          <c:showCatName val="0"/>
          <c:showSerName val="0"/>
          <c:showPercent val="0"/>
          <c:showBubbleSize val="0"/>
        </c:dLbls>
        <c:marker val="1"/>
        <c:smooth val="0"/>
        <c:axId val="140216192"/>
        <c:axId val="140222464"/>
      </c:lineChart>
      <c:catAx>
        <c:axId val="140216192"/>
        <c:scaling>
          <c:orientation val="minMax"/>
        </c:scaling>
        <c:delete val="0"/>
        <c:axPos val="b"/>
        <c:title>
          <c:tx>
            <c:strRef>
              <c:f>Part135_NonSched_Heli_AccRate!$A$2</c:f>
              <c:strCache>
                <c:ptCount val="1"/>
                <c:pt idx="0">
                  <c:v>Calendar Year</c:v>
                </c:pt>
              </c:strCache>
            </c:strRef>
          </c:tx>
          <c:layout/>
          <c:overlay val="0"/>
        </c:title>
        <c:numFmt formatCode="General" sourceLinked="1"/>
        <c:majorTickMark val="out"/>
        <c:minorTickMark val="none"/>
        <c:tickLblPos val="nextTo"/>
        <c:crossAx val="140222464"/>
        <c:crosses val="autoZero"/>
        <c:auto val="1"/>
        <c:lblAlgn val="ctr"/>
        <c:lblOffset val="100"/>
        <c:noMultiLvlLbl val="0"/>
      </c:catAx>
      <c:valAx>
        <c:axId val="140222464"/>
        <c:scaling>
          <c:orientation val="minMax"/>
          <c:min val="0"/>
        </c:scaling>
        <c:delete val="0"/>
        <c:axPos val="l"/>
        <c:title>
          <c:tx>
            <c:rich>
              <a:bodyPr/>
              <a:lstStyle/>
              <a:p>
                <a:pPr>
                  <a:defRPr/>
                </a:pPr>
                <a:r>
                  <a:rPr lang="en-US"/>
                  <a:t>Accidents per 100,000 Flight Hours</a:t>
                </a:r>
              </a:p>
            </c:rich>
          </c:tx>
          <c:layout/>
          <c:overlay val="0"/>
        </c:title>
        <c:numFmt formatCode="General" sourceLinked="1"/>
        <c:majorTickMark val="out"/>
        <c:minorTickMark val="none"/>
        <c:tickLblPos val="nextTo"/>
        <c:crossAx val="140216192"/>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(Fixed-Wing), 2014</a:t>
            </a:r>
          </a:p>
        </c:rich>
      </c:tx>
      <c:layout/>
      <c:overlay val="0"/>
    </c:title>
    <c:autoTitleDeleted val="0"/>
    <c:plotArea>
      <c:layout/>
      <c:barChart>
        <c:barDir val="bar"/>
        <c:grouping val="stacked"/>
        <c:varyColors val="0"/>
        <c:ser>
          <c:idx val="0"/>
          <c:order val="0"/>
          <c:tx>
            <c:strRef>
              <c:f>Part135_NonSched_FixedWing_Defi!$B$2</c:f>
              <c:strCache>
                <c:ptCount val="1"/>
                <c:pt idx="0">
                  <c:v>Fatal</c:v>
                </c:pt>
              </c:strCache>
            </c:strRef>
          </c:tx>
          <c:invertIfNegative val="0"/>
          <c:cat>
            <c:strRef>
              <c:f>Part135_NonSched_FixedWing_Defi!$A$3:$A$15</c:f>
              <c:strCache>
                <c:ptCount val="13"/>
                <c:pt idx="0">
                  <c:v>Loss of Control-Inflight</c:v>
                </c:pt>
                <c:pt idx="1">
                  <c:v>System Malfunction (Powerplant)</c:v>
                </c:pt>
                <c:pt idx="2">
                  <c:v>Abnormal Runway Contact</c:v>
                </c:pt>
                <c:pt idx="3">
                  <c:v>Controlled Flight Into Terrain</c:v>
                </c:pt>
                <c:pt idx="4">
                  <c:v>Fire/Smoke (Non-Impact)</c:v>
                </c:pt>
                <c:pt idx="5">
                  <c:v>Ground Handling</c:v>
                </c:pt>
                <c:pt idx="6">
                  <c:v>Fuel Related</c:v>
                </c:pt>
                <c:pt idx="7">
                  <c:v>Ground Collision</c:v>
                </c:pt>
                <c:pt idx="8">
                  <c:v>Loss of Control-Ground</c:v>
                </c:pt>
                <c:pt idx="9">
                  <c:v>System Malfunction (Non-Powerplant)</c:v>
                </c:pt>
                <c:pt idx="10">
                  <c:v>Turbulence Encounter</c:v>
                </c:pt>
                <c:pt idx="11">
                  <c:v>Unintended Flight in IMC</c:v>
                </c:pt>
                <c:pt idx="12">
                  <c:v>Unknown or Undetermined</c:v>
                </c:pt>
              </c:strCache>
            </c:strRef>
          </c:cat>
          <c:val>
            <c:numRef>
              <c:f>Part135_NonSched_FixedWing_Defi!$B$3:$B$15</c:f>
              <c:numCache>
                <c:formatCode>General</c:formatCode>
                <c:ptCount val="13"/>
                <c:pt idx="0">
                  <c:v>2</c:v>
                </c:pt>
                <c:pt idx="1">
                  <c:v>0</c:v>
                </c:pt>
                <c:pt idx="2">
                  <c:v>0</c:v>
                </c:pt>
                <c:pt idx="3">
                  <c:v>0</c:v>
                </c:pt>
                <c:pt idx="4">
                  <c:v>0</c:v>
                </c:pt>
                <c:pt idx="5">
                  <c:v>1</c:v>
                </c:pt>
                <c:pt idx="6">
                  <c:v>0</c:v>
                </c:pt>
                <c:pt idx="7">
                  <c:v>0</c:v>
                </c:pt>
                <c:pt idx="8">
                  <c:v>0</c:v>
                </c:pt>
                <c:pt idx="9">
                  <c:v>0</c:v>
                </c:pt>
                <c:pt idx="10">
                  <c:v>0</c:v>
                </c:pt>
                <c:pt idx="11">
                  <c:v>0</c:v>
                </c:pt>
                <c:pt idx="12">
                  <c:v>2</c:v>
                </c:pt>
              </c:numCache>
            </c:numRef>
          </c:val>
        </c:ser>
        <c:ser>
          <c:idx val="1"/>
          <c:order val="1"/>
          <c:tx>
            <c:strRef>
              <c:f>Part135_NonSched_FixedWing_Defi!$C$2</c:f>
              <c:strCache>
                <c:ptCount val="1"/>
                <c:pt idx="0">
                  <c:v>Non-Fatal</c:v>
                </c:pt>
              </c:strCache>
            </c:strRef>
          </c:tx>
          <c:invertIfNegative val="0"/>
          <c:cat>
            <c:strRef>
              <c:f>Part135_NonSched_FixedWing_Defi!$A$3:$A$15</c:f>
              <c:strCache>
                <c:ptCount val="13"/>
                <c:pt idx="0">
                  <c:v>Loss of Control-Inflight</c:v>
                </c:pt>
                <c:pt idx="1">
                  <c:v>System Malfunction (Powerplant)</c:v>
                </c:pt>
                <c:pt idx="2">
                  <c:v>Abnormal Runway Contact</c:v>
                </c:pt>
                <c:pt idx="3">
                  <c:v>Controlled Flight Into Terrain</c:v>
                </c:pt>
                <c:pt idx="4">
                  <c:v>Fire/Smoke (Non-Impact)</c:v>
                </c:pt>
                <c:pt idx="5">
                  <c:v>Ground Handling</c:v>
                </c:pt>
                <c:pt idx="6">
                  <c:v>Fuel Related</c:v>
                </c:pt>
                <c:pt idx="7">
                  <c:v>Ground Collision</c:v>
                </c:pt>
                <c:pt idx="8">
                  <c:v>Loss of Control-Ground</c:v>
                </c:pt>
                <c:pt idx="9">
                  <c:v>System Malfunction (Non-Powerplant)</c:v>
                </c:pt>
                <c:pt idx="10">
                  <c:v>Turbulence Encounter</c:v>
                </c:pt>
                <c:pt idx="11">
                  <c:v>Unintended Flight in IMC</c:v>
                </c:pt>
                <c:pt idx="12">
                  <c:v>Unknown or Undetermined</c:v>
                </c:pt>
              </c:strCache>
            </c:strRef>
          </c:cat>
          <c:val>
            <c:numRef>
              <c:f>Part135_NonSched_FixedWing_Defi!$C$3:$C$15</c:f>
              <c:numCache>
                <c:formatCode>General</c:formatCode>
                <c:ptCount val="13"/>
                <c:pt idx="0">
                  <c:v>3</c:v>
                </c:pt>
                <c:pt idx="1">
                  <c:v>4</c:v>
                </c:pt>
                <c:pt idx="2">
                  <c:v>2</c:v>
                </c:pt>
                <c:pt idx="3">
                  <c:v>2</c:v>
                </c:pt>
                <c:pt idx="4">
                  <c:v>2</c:v>
                </c:pt>
                <c:pt idx="5">
                  <c:v>0</c:v>
                </c:pt>
                <c:pt idx="6">
                  <c:v>1</c:v>
                </c:pt>
                <c:pt idx="7">
                  <c:v>1</c:v>
                </c:pt>
                <c:pt idx="8">
                  <c:v>1</c:v>
                </c:pt>
                <c:pt idx="9">
                  <c:v>1</c:v>
                </c:pt>
                <c:pt idx="10">
                  <c:v>1</c:v>
                </c:pt>
                <c:pt idx="11">
                  <c:v>1</c:v>
                </c:pt>
                <c:pt idx="12">
                  <c:v>0</c:v>
                </c:pt>
              </c:numCache>
            </c:numRef>
          </c:val>
        </c:ser>
        <c:dLbls>
          <c:showLegendKey val="0"/>
          <c:showVal val="0"/>
          <c:showCatName val="0"/>
          <c:showSerName val="0"/>
          <c:showPercent val="0"/>
          <c:showBubbleSize val="0"/>
        </c:dLbls>
        <c:gapWidth val="150"/>
        <c:overlap val="100"/>
        <c:axId val="140252672"/>
        <c:axId val="140254592"/>
      </c:barChart>
      <c:catAx>
        <c:axId val="140252672"/>
        <c:scaling>
          <c:orientation val="maxMin"/>
        </c:scaling>
        <c:delete val="0"/>
        <c:axPos val="l"/>
        <c:title>
          <c:tx>
            <c:strRef>
              <c:f>Part135_NonSched_FixedWing_Defi!$A$2</c:f>
              <c:strCache>
                <c:ptCount val="1"/>
                <c:pt idx="0">
                  <c:v>Defining Event</c:v>
                </c:pt>
              </c:strCache>
            </c:strRef>
          </c:tx>
          <c:layout/>
          <c:overlay val="0"/>
        </c:title>
        <c:majorTickMark val="out"/>
        <c:minorTickMark val="none"/>
        <c:tickLblPos val="nextTo"/>
        <c:crossAx val="140254592"/>
        <c:crosses val="autoZero"/>
        <c:auto val="1"/>
        <c:lblAlgn val="ctr"/>
        <c:lblOffset val="100"/>
        <c:noMultiLvlLbl val="0"/>
      </c:catAx>
      <c:valAx>
        <c:axId val="140254592"/>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0252672"/>
        <c:crosses val="max"/>
        <c:crossBetween val="between"/>
      </c:valAx>
    </c:plotArea>
    <c:legend>
      <c:legendPos val="tr"/>
      <c:layout>
        <c:manualLayout>
          <c:xMode val="edge"/>
          <c:yMode val="edge"/>
          <c:x val="0.70037578740157491"/>
          <c:y val="0.69943999999999995"/>
          <c:w val="0.2571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(Fixed-Wing), 2014</a:t>
            </a:r>
          </a:p>
        </c:rich>
      </c:tx>
      <c:layout/>
      <c:overlay val="0"/>
    </c:title>
    <c:autoTitleDeleted val="0"/>
    <c:plotArea>
      <c:layout/>
      <c:barChart>
        <c:barDir val="bar"/>
        <c:grouping val="stacked"/>
        <c:varyColors val="0"/>
        <c:ser>
          <c:idx val="0"/>
          <c:order val="0"/>
          <c:tx>
            <c:strRef>
              <c:f>Part135_NonSched_FixedWing_Phas!$B$2</c:f>
              <c:strCache>
                <c:ptCount val="1"/>
                <c:pt idx="0">
                  <c:v>Fatal</c:v>
                </c:pt>
              </c:strCache>
            </c:strRef>
          </c:tx>
          <c:invertIfNegative val="0"/>
          <c:cat>
            <c:strRef>
              <c:f>Part135_NonSched_FixedWing_Phas!$A$3:$A$11</c:f>
              <c:strCache>
                <c:ptCount val="9"/>
                <c:pt idx="0">
                  <c:v>Approach</c:v>
                </c:pt>
                <c:pt idx="1">
                  <c:v>Landing</c:v>
                </c:pt>
                <c:pt idx="2">
                  <c:v>Standing</c:v>
                </c:pt>
                <c:pt idx="3">
                  <c:v>Initial Climb</c:v>
                </c:pt>
                <c:pt idx="4">
                  <c:v>Maneuvering</c:v>
                </c:pt>
                <c:pt idx="5">
                  <c:v>Takeoff</c:v>
                </c:pt>
                <c:pt idx="6">
                  <c:v>Taxi</c:v>
                </c:pt>
                <c:pt idx="7">
                  <c:v>En Route</c:v>
                </c:pt>
                <c:pt idx="8">
                  <c:v>Unknown</c:v>
                </c:pt>
              </c:strCache>
            </c:strRef>
          </c:cat>
          <c:val>
            <c:numRef>
              <c:f>Part135_NonSched_FixedWing_Phas!$B$3:$B$11</c:f>
              <c:numCache>
                <c:formatCode>General</c:formatCode>
                <c:ptCount val="9"/>
                <c:pt idx="0">
                  <c:v>2</c:v>
                </c:pt>
                <c:pt idx="1">
                  <c:v>0</c:v>
                </c:pt>
                <c:pt idx="2">
                  <c:v>1</c:v>
                </c:pt>
                <c:pt idx="3">
                  <c:v>1</c:v>
                </c:pt>
                <c:pt idx="4">
                  <c:v>0</c:v>
                </c:pt>
                <c:pt idx="5">
                  <c:v>0</c:v>
                </c:pt>
                <c:pt idx="6">
                  <c:v>0</c:v>
                </c:pt>
                <c:pt idx="7">
                  <c:v>0</c:v>
                </c:pt>
                <c:pt idx="8">
                  <c:v>1</c:v>
                </c:pt>
              </c:numCache>
            </c:numRef>
          </c:val>
        </c:ser>
        <c:ser>
          <c:idx val="1"/>
          <c:order val="1"/>
          <c:tx>
            <c:strRef>
              <c:f>Part135_NonSched_FixedWing_Phas!$C$2</c:f>
              <c:strCache>
                <c:ptCount val="1"/>
                <c:pt idx="0">
                  <c:v>Non-Fatal</c:v>
                </c:pt>
              </c:strCache>
            </c:strRef>
          </c:tx>
          <c:invertIfNegative val="0"/>
          <c:cat>
            <c:strRef>
              <c:f>Part135_NonSched_FixedWing_Phas!$A$3:$A$11</c:f>
              <c:strCache>
                <c:ptCount val="9"/>
                <c:pt idx="0">
                  <c:v>Approach</c:v>
                </c:pt>
                <c:pt idx="1">
                  <c:v>Landing</c:v>
                </c:pt>
                <c:pt idx="2">
                  <c:v>Standing</c:v>
                </c:pt>
                <c:pt idx="3">
                  <c:v>Initial Climb</c:v>
                </c:pt>
                <c:pt idx="4">
                  <c:v>Maneuvering</c:v>
                </c:pt>
                <c:pt idx="5">
                  <c:v>Takeoff</c:v>
                </c:pt>
                <c:pt idx="6">
                  <c:v>Taxi</c:v>
                </c:pt>
                <c:pt idx="7">
                  <c:v>En Route</c:v>
                </c:pt>
                <c:pt idx="8">
                  <c:v>Unknown</c:v>
                </c:pt>
              </c:strCache>
            </c:strRef>
          </c:cat>
          <c:val>
            <c:numRef>
              <c:f>Part135_NonSched_FixedWing_Phas!$C$3:$C$11</c:f>
              <c:numCache>
                <c:formatCode>General</c:formatCode>
                <c:ptCount val="9"/>
                <c:pt idx="0">
                  <c:v>4</c:v>
                </c:pt>
                <c:pt idx="1">
                  <c:v>5</c:v>
                </c:pt>
                <c:pt idx="2">
                  <c:v>2</c:v>
                </c:pt>
                <c:pt idx="3">
                  <c:v>1</c:v>
                </c:pt>
                <c:pt idx="4">
                  <c:v>2</c:v>
                </c:pt>
                <c:pt idx="5">
                  <c:v>2</c:v>
                </c:pt>
                <c:pt idx="6">
                  <c:v>2</c:v>
                </c:pt>
                <c:pt idx="7">
                  <c:v>1</c:v>
                </c:pt>
                <c:pt idx="8">
                  <c:v>0</c:v>
                </c:pt>
              </c:numCache>
            </c:numRef>
          </c:val>
        </c:ser>
        <c:dLbls>
          <c:showLegendKey val="0"/>
          <c:showVal val="0"/>
          <c:showCatName val="0"/>
          <c:showSerName val="0"/>
          <c:showPercent val="0"/>
          <c:showBubbleSize val="0"/>
        </c:dLbls>
        <c:gapWidth val="150"/>
        <c:overlap val="100"/>
        <c:axId val="138335360"/>
        <c:axId val="138337280"/>
      </c:barChart>
      <c:catAx>
        <c:axId val="138335360"/>
        <c:scaling>
          <c:orientation val="maxMin"/>
        </c:scaling>
        <c:delete val="0"/>
        <c:axPos val="l"/>
        <c:title>
          <c:tx>
            <c:strRef>
              <c:f>Part135_NonSched_FixedWing_Phas!$A$2</c:f>
              <c:strCache>
                <c:ptCount val="1"/>
                <c:pt idx="0">
                  <c:v>Phase of Flight</c:v>
                </c:pt>
              </c:strCache>
            </c:strRef>
          </c:tx>
          <c:layout/>
          <c:overlay val="0"/>
        </c:title>
        <c:majorTickMark val="out"/>
        <c:minorTickMark val="none"/>
        <c:tickLblPos val="nextTo"/>
        <c:crossAx val="138337280"/>
        <c:crosses val="autoZero"/>
        <c:auto val="1"/>
        <c:lblAlgn val="ctr"/>
        <c:lblOffset val="100"/>
        <c:noMultiLvlLbl val="0"/>
      </c:catAx>
      <c:valAx>
        <c:axId val="138337280"/>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8335360"/>
        <c:crosses val="max"/>
        <c:crossBetween val="between"/>
      </c:valAx>
    </c:plotArea>
    <c:legend>
      <c:legendPos val="tr"/>
      <c:layout>
        <c:manualLayout>
          <c:xMode val="edge"/>
          <c:yMode val="edge"/>
          <c:x val="0.69787578740157485"/>
          <c:y val="0.69943999999999995"/>
          <c:w val="0.2646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(Helicopters), 2014</a:t>
            </a:r>
          </a:p>
        </c:rich>
      </c:tx>
      <c:layout/>
      <c:overlay val="0"/>
    </c:title>
    <c:autoTitleDeleted val="0"/>
    <c:plotArea>
      <c:layout/>
      <c:barChart>
        <c:barDir val="bar"/>
        <c:grouping val="stacked"/>
        <c:varyColors val="0"/>
        <c:ser>
          <c:idx val="0"/>
          <c:order val="0"/>
          <c:tx>
            <c:strRef>
              <c:f>Part135_NonSched_Heli_DefiningE!$B$2</c:f>
              <c:strCache>
                <c:ptCount val="1"/>
                <c:pt idx="0">
                  <c:v>Fatal</c:v>
                </c:pt>
              </c:strCache>
            </c:strRef>
          </c:tx>
          <c:invertIfNegative val="0"/>
          <c:cat>
            <c:strRef>
              <c:f>Part135_NonSched_Heli_DefiningE!$A$3:$A$7</c:f>
              <c:strCache>
                <c:ptCount val="5"/>
                <c:pt idx="0">
                  <c:v>Loss of Control-Inflight</c:v>
                </c:pt>
                <c:pt idx="1">
                  <c:v>System Malfunction (Powerplant)</c:v>
                </c:pt>
                <c:pt idx="2">
                  <c:v>Low Altitude Operations</c:v>
                </c:pt>
                <c:pt idx="3">
                  <c:v>Collision with Obstacle (Takeoff/Landing)</c:v>
                </c:pt>
                <c:pt idx="4">
                  <c:v>Other</c:v>
                </c:pt>
              </c:strCache>
            </c:strRef>
          </c:cat>
          <c:val>
            <c:numRef>
              <c:f>Part135_NonSched_Heli_DefiningE!$B$3:$B$7</c:f>
              <c:numCache>
                <c:formatCode>General</c:formatCode>
                <c:ptCount val="5"/>
                <c:pt idx="0">
                  <c:v>2</c:v>
                </c:pt>
                <c:pt idx="1">
                  <c:v>0</c:v>
                </c:pt>
                <c:pt idx="2">
                  <c:v>1</c:v>
                </c:pt>
                <c:pt idx="3">
                  <c:v>0</c:v>
                </c:pt>
                <c:pt idx="4">
                  <c:v>0</c:v>
                </c:pt>
              </c:numCache>
            </c:numRef>
          </c:val>
        </c:ser>
        <c:ser>
          <c:idx val="1"/>
          <c:order val="1"/>
          <c:tx>
            <c:strRef>
              <c:f>Part135_NonSched_Heli_DefiningE!$C$2</c:f>
              <c:strCache>
                <c:ptCount val="1"/>
                <c:pt idx="0">
                  <c:v>Non-Fatal</c:v>
                </c:pt>
              </c:strCache>
            </c:strRef>
          </c:tx>
          <c:invertIfNegative val="0"/>
          <c:cat>
            <c:strRef>
              <c:f>Part135_NonSched_Heli_DefiningE!$A$3:$A$7</c:f>
              <c:strCache>
                <c:ptCount val="5"/>
                <c:pt idx="0">
                  <c:v>Loss of Control-Inflight</c:v>
                </c:pt>
                <c:pt idx="1">
                  <c:v>System Malfunction (Powerplant)</c:v>
                </c:pt>
                <c:pt idx="2">
                  <c:v>Low Altitude Operations</c:v>
                </c:pt>
                <c:pt idx="3">
                  <c:v>Collision with Obstacle (Takeoff/Landing)</c:v>
                </c:pt>
                <c:pt idx="4">
                  <c:v>Other</c:v>
                </c:pt>
              </c:strCache>
            </c:strRef>
          </c:cat>
          <c:val>
            <c:numRef>
              <c:f>Part135_NonSched_Heli_DefiningE!$C$3:$C$7</c:f>
              <c:numCache>
                <c:formatCode>General</c:formatCode>
                <c:ptCount val="5"/>
                <c:pt idx="0">
                  <c:v>3</c:v>
                </c:pt>
                <c:pt idx="1">
                  <c:v>4</c:v>
                </c:pt>
                <c:pt idx="2">
                  <c:v>0</c:v>
                </c:pt>
                <c:pt idx="3">
                  <c:v>1</c:v>
                </c:pt>
                <c:pt idx="4">
                  <c:v>1</c:v>
                </c:pt>
              </c:numCache>
            </c:numRef>
          </c:val>
        </c:ser>
        <c:dLbls>
          <c:showLegendKey val="0"/>
          <c:showVal val="0"/>
          <c:showCatName val="0"/>
          <c:showSerName val="0"/>
          <c:showPercent val="0"/>
          <c:showBubbleSize val="0"/>
        </c:dLbls>
        <c:gapWidth val="150"/>
        <c:overlap val="100"/>
        <c:axId val="138097408"/>
        <c:axId val="138099328"/>
      </c:barChart>
      <c:catAx>
        <c:axId val="138097408"/>
        <c:scaling>
          <c:orientation val="maxMin"/>
        </c:scaling>
        <c:delete val="0"/>
        <c:axPos val="l"/>
        <c:title>
          <c:tx>
            <c:strRef>
              <c:f>Part135_NonSched_Heli_DefiningE!$A$2</c:f>
              <c:strCache>
                <c:ptCount val="1"/>
                <c:pt idx="0">
                  <c:v>Defining Event</c:v>
                </c:pt>
              </c:strCache>
            </c:strRef>
          </c:tx>
          <c:layout/>
          <c:overlay val="0"/>
        </c:title>
        <c:majorTickMark val="out"/>
        <c:minorTickMark val="none"/>
        <c:tickLblPos val="nextTo"/>
        <c:crossAx val="138099328"/>
        <c:crosses val="autoZero"/>
        <c:auto val="1"/>
        <c:lblAlgn val="ctr"/>
        <c:lblOffset val="100"/>
        <c:noMultiLvlLbl val="0"/>
      </c:catAx>
      <c:valAx>
        <c:axId val="138099328"/>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8097408"/>
        <c:crosses val="max"/>
        <c:crossBetween val="between"/>
      </c:valAx>
    </c:plotArea>
    <c:legend>
      <c:legendPos val="tr"/>
      <c:layout>
        <c:manualLayout>
          <c:xMode val="edge"/>
          <c:yMode val="edge"/>
          <c:x val="0.72037578740157493"/>
          <c:y val="0.69144000000000005"/>
          <c:w val="0.23212421259842519"/>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(Helicopters), 2014</a:t>
            </a:r>
          </a:p>
        </c:rich>
      </c:tx>
      <c:layout/>
      <c:overlay val="0"/>
    </c:title>
    <c:autoTitleDeleted val="0"/>
    <c:plotArea>
      <c:layout/>
      <c:barChart>
        <c:barDir val="bar"/>
        <c:grouping val="stacked"/>
        <c:varyColors val="0"/>
        <c:ser>
          <c:idx val="0"/>
          <c:order val="0"/>
          <c:tx>
            <c:strRef>
              <c:f>Part135_NonSched_Heli_PhaseOfFl!$B$2</c:f>
              <c:strCache>
                <c:ptCount val="1"/>
                <c:pt idx="0">
                  <c:v>Fatal</c:v>
                </c:pt>
              </c:strCache>
            </c:strRef>
          </c:tx>
          <c:invertIfNegative val="0"/>
          <c:cat>
            <c:strRef>
              <c:f>Part135_NonSched_Heli_PhaseOfFl!$A$3:$A$7</c:f>
              <c:strCache>
                <c:ptCount val="5"/>
                <c:pt idx="0">
                  <c:v>En Route</c:v>
                </c:pt>
                <c:pt idx="1">
                  <c:v>Approach</c:v>
                </c:pt>
                <c:pt idx="2">
                  <c:v>Maneuvering</c:v>
                </c:pt>
                <c:pt idx="3">
                  <c:v>Landing</c:v>
                </c:pt>
                <c:pt idx="4">
                  <c:v>Takeoff</c:v>
                </c:pt>
              </c:strCache>
            </c:strRef>
          </c:cat>
          <c:val>
            <c:numRef>
              <c:f>Part135_NonSched_Heli_PhaseOfFl!$B$3:$B$7</c:f>
              <c:numCache>
                <c:formatCode>General</c:formatCode>
                <c:ptCount val="5"/>
                <c:pt idx="0">
                  <c:v>0</c:v>
                </c:pt>
                <c:pt idx="1">
                  <c:v>2</c:v>
                </c:pt>
                <c:pt idx="2">
                  <c:v>1</c:v>
                </c:pt>
                <c:pt idx="3">
                  <c:v>0</c:v>
                </c:pt>
                <c:pt idx="4">
                  <c:v>0</c:v>
                </c:pt>
              </c:numCache>
            </c:numRef>
          </c:val>
        </c:ser>
        <c:ser>
          <c:idx val="1"/>
          <c:order val="1"/>
          <c:tx>
            <c:strRef>
              <c:f>Part135_NonSched_Heli_PhaseOfFl!$C$2</c:f>
              <c:strCache>
                <c:ptCount val="1"/>
                <c:pt idx="0">
                  <c:v>Non-Fatal</c:v>
                </c:pt>
              </c:strCache>
            </c:strRef>
          </c:tx>
          <c:invertIfNegative val="0"/>
          <c:cat>
            <c:strRef>
              <c:f>Part135_NonSched_Heli_PhaseOfFl!$A$3:$A$7</c:f>
              <c:strCache>
                <c:ptCount val="5"/>
                <c:pt idx="0">
                  <c:v>En Route</c:v>
                </c:pt>
                <c:pt idx="1">
                  <c:v>Approach</c:v>
                </c:pt>
                <c:pt idx="2">
                  <c:v>Maneuvering</c:v>
                </c:pt>
                <c:pt idx="3">
                  <c:v>Landing</c:v>
                </c:pt>
                <c:pt idx="4">
                  <c:v>Takeoff</c:v>
                </c:pt>
              </c:strCache>
            </c:strRef>
          </c:cat>
          <c:val>
            <c:numRef>
              <c:f>Part135_NonSched_Heli_PhaseOfFl!$C$3:$C$7</c:f>
              <c:numCache>
                <c:formatCode>General</c:formatCode>
                <c:ptCount val="5"/>
                <c:pt idx="0">
                  <c:v>4</c:v>
                </c:pt>
                <c:pt idx="1">
                  <c:v>1</c:v>
                </c:pt>
                <c:pt idx="2">
                  <c:v>2</c:v>
                </c:pt>
                <c:pt idx="3">
                  <c:v>1</c:v>
                </c:pt>
                <c:pt idx="4">
                  <c:v>1</c:v>
                </c:pt>
              </c:numCache>
            </c:numRef>
          </c:val>
        </c:ser>
        <c:dLbls>
          <c:showLegendKey val="0"/>
          <c:showVal val="0"/>
          <c:showCatName val="0"/>
          <c:showSerName val="0"/>
          <c:showPercent val="0"/>
          <c:showBubbleSize val="0"/>
        </c:dLbls>
        <c:gapWidth val="150"/>
        <c:overlap val="100"/>
        <c:axId val="141476224"/>
        <c:axId val="141478144"/>
      </c:barChart>
      <c:catAx>
        <c:axId val="141476224"/>
        <c:scaling>
          <c:orientation val="maxMin"/>
        </c:scaling>
        <c:delete val="0"/>
        <c:axPos val="l"/>
        <c:title>
          <c:tx>
            <c:strRef>
              <c:f>Part135_NonSched_Heli_PhaseOfFl!$A$2</c:f>
              <c:strCache>
                <c:ptCount val="1"/>
                <c:pt idx="0">
                  <c:v>Phase of Flight</c:v>
                </c:pt>
              </c:strCache>
            </c:strRef>
          </c:tx>
          <c:layout/>
          <c:overlay val="0"/>
        </c:title>
        <c:majorTickMark val="out"/>
        <c:minorTickMark val="none"/>
        <c:tickLblPos val="nextTo"/>
        <c:crossAx val="141478144"/>
        <c:crosses val="autoZero"/>
        <c:auto val="1"/>
        <c:lblAlgn val="ctr"/>
        <c:lblOffset val="100"/>
        <c:noMultiLvlLbl val="0"/>
      </c:catAx>
      <c:valAx>
        <c:axId val="141478144"/>
        <c:scaling>
          <c:orientation val="minMax"/>
          <c:max val="5"/>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41476224"/>
        <c:crosses val="max"/>
        <c:crossBetween val="between"/>
      </c:valAx>
    </c:plotArea>
    <c:legend>
      <c:legendPos val="tr"/>
      <c:layout>
        <c:manualLayout>
          <c:xMode val="edge"/>
          <c:yMode val="edge"/>
          <c:x val="0.69787578740157485"/>
          <c:y val="0.69543999999999995"/>
          <c:w val="0.2596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Flight Hours, 2005-2014</a:t>
            </a:r>
          </a:p>
        </c:rich>
      </c:tx>
      <c:layout/>
      <c:overlay val="0"/>
    </c:title>
    <c:autoTitleDeleted val="0"/>
    <c:plotArea>
      <c:layout/>
      <c:lineChart>
        <c:grouping val="standard"/>
        <c:varyColors val="0"/>
        <c:ser>
          <c:idx val="0"/>
          <c:order val="0"/>
          <c:tx>
            <c:strRef>
              <c:f>Part135_Scheduled_FlightHours!$B$2</c:f>
              <c:strCache>
                <c:ptCount val="1"/>
                <c:pt idx="0">
                  <c:v>Flight Hours (100,000s)</c:v>
                </c:pt>
              </c:strCache>
            </c:strRef>
          </c:tx>
          <c:cat>
            <c:numRef>
              <c:f>Part135_Scheduled_FlightHours!$A$3:$A$12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Part135_Scheduled_FlightHours!$B$3:$B$12</c:f>
              <c:numCache>
                <c:formatCode>General</c:formatCode>
                <c:ptCount val="10"/>
                <c:pt idx="0">
                  <c:v>2.9977499999999999</c:v>
                </c:pt>
                <c:pt idx="1">
                  <c:v>3.0149499999999998</c:v>
                </c:pt>
                <c:pt idx="2">
                  <c:v>2.9170099999999999</c:v>
                </c:pt>
                <c:pt idx="3">
                  <c:v>2.9693900000000002</c:v>
                </c:pt>
                <c:pt idx="4">
                  <c:v>3.09545</c:v>
                </c:pt>
                <c:pt idx="5">
                  <c:v>3.1464799999999999</c:v>
                </c:pt>
                <c:pt idx="6">
                  <c:v>3.2563200000000001</c:v>
                </c:pt>
                <c:pt idx="7">
                  <c:v>3.19997</c:v>
                </c:pt>
                <c:pt idx="8">
                  <c:v>3.2068400000000001</c:v>
                </c:pt>
                <c:pt idx="9">
                  <c:v>3.3191999999999999</c:v>
                </c:pt>
              </c:numCache>
            </c:numRef>
          </c:val>
          <c:smooth val="0"/>
        </c:ser>
        <c:dLbls>
          <c:showLegendKey val="0"/>
          <c:showVal val="0"/>
          <c:showCatName val="0"/>
          <c:showSerName val="0"/>
          <c:showPercent val="0"/>
          <c:showBubbleSize val="0"/>
        </c:dLbls>
        <c:marker val="1"/>
        <c:smooth val="0"/>
        <c:axId val="137922816"/>
        <c:axId val="137699712"/>
      </c:lineChart>
      <c:catAx>
        <c:axId val="137922816"/>
        <c:scaling>
          <c:orientation val="minMax"/>
        </c:scaling>
        <c:delete val="0"/>
        <c:axPos val="b"/>
        <c:title>
          <c:tx>
            <c:strRef>
              <c:f>Part135_Scheduled_FlightHours!$A$2</c:f>
              <c:strCache>
                <c:ptCount val="1"/>
                <c:pt idx="0">
                  <c:v>Calendar Year</c:v>
                </c:pt>
              </c:strCache>
            </c:strRef>
          </c:tx>
          <c:layout/>
          <c:overlay val="0"/>
        </c:title>
        <c:numFmt formatCode="General" sourceLinked="1"/>
        <c:majorTickMark val="out"/>
        <c:minorTickMark val="none"/>
        <c:tickLblPos val="nextTo"/>
        <c:crossAx val="137699712"/>
        <c:crosses val="autoZero"/>
        <c:auto val="1"/>
        <c:lblAlgn val="ctr"/>
        <c:lblOffset val="100"/>
        <c:noMultiLvlLbl val="0"/>
      </c:catAx>
      <c:valAx>
        <c:axId val="137699712"/>
        <c:scaling>
          <c:orientation val="minMax"/>
          <c:min val="0"/>
        </c:scaling>
        <c:delete val="0"/>
        <c:axPos val="l"/>
        <c:title>
          <c:tx>
            <c:rich>
              <a:bodyPr/>
              <a:lstStyle/>
              <a:p>
                <a:pPr>
                  <a:defRPr/>
                </a:pPr>
                <a:r>
                  <a:rPr lang="en-US"/>
                  <a:t>Flight Hours (100,000s)</a:t>
                </a:r>
              </a:p>
            </c:rich>
          </c:tx>
          <c:layout/>
          <c:overlay val="0"/>
        </c:title>
        <c:numFmt formatCode="General" sourceLinked="1"/>
        <c:majorTickMark val="out"/>
        <c:minorTickMark val="none"/>
        <c:tickLblPos val="nextTo"/>
        <c:crossAx val="13792281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Departures, 2005-2014</a:t>
            </a:r>
          </a:p>
        </c:rich>
      </c:tx>
      <c:layout/>
      <c:overlay val="0"/>
    </c:title>
    <c:autoTitleDeleted val="0"/>
    <c:plotArea>
      <c:layout/>
      <c:lineChart>
        <c:grouping val="standard"/>
        <c:varyColors val="0"/>
        <c:ser>
          <c:idx val="0"/>
          <c:order val="0"/>
          <c:tx>
            <c:strRef>
              <c:f>Part135_Scheduled_Departures!$B$2</c:f>
              <c:strCache>
                <c:ptCount val="1"/>
                <c:pt idx="0">
                  <c:v>Departures (100,000s)</c:v>
                </c:pt>
              </c:strCache>
            </c:strRef>
          </c:tx>
          <c:cat>
            <c:numRef>
              <c:f>Part135_Scheduled_Departures!$A$3:$A$12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Part135_Scheduled_Departures!$B$3:$B$12</c:f>
              <c:numCache>
                <c:formatCode>General</c:formatCode>
                <c:ptCount val="10"/>
                <c:pt idx="0">
                  <c:v>5.2726699999999997</c:v>
                </c:pt>
                <c:pt idx="1">
                  <c:v>5.6846399999999999</c:v>
                </c:pt>
                <c:pt idx="2">
                  <c:v>5.92577</c:v>
                </c:pt>
                <c:pt idx="3">
                  <c:v>5.8895499999999998</c:v>
                </c:pt>
                <c:pt idx="4">
                  <c:v>5.8918200000000001</c:v>
                </c:pt>
                <c:pt idx="5">
                  <c:v>6.05342</c:v>
                </c:pt>
                <c:pt idx="6">
                  <c:v>6.0789799999999996</c:v>
                </c:pt>
                <c:pt idx="7">
                  <c:v>5.84931</c:v>
                </c:pt>
                <c:pt idx="8">
                  <c:v>5.9002499999999998</c:v>
                </c:pt>
                <c:pt idx="9">
                  <c:v>6.2858499999999999</c:v>
                </c:pt>
              </c:numCache>
            </c:numRef>
          </c:val>
          <c:smooth val="0"/>
        </c:ser>
        <c:dLbls>
          <c:showLegendKey val="0"/>
          <c:showVal val="0"/>
          <c:showCatName val="0"/>
          <c:showSerName val="0"/>
          <c:showPercent val="0"/>
          <c:showBubbleSize val="0"/>
        </c:dLbls>
        <c:marker val="1"/>
        <c:smooth val="0"/>
        <c:axId val="137835264"/>
        <c:axId val="137837184"/>
      </c:lineChart>
      <c:catAx>
        <c:axId val="137835264"/>
        <c:scaling>
          <c:orientation val="minMax"/>
        </c:scaling>
        <c:delete val="0"/>
        <c:axPos val="b"/>
        <c:title>
          <c:tx>
            <c:strRef>
              <c:f>Part135_Scheduled_Departures!$A$2</c:f>
              <c:strCache>
                <c:ptCount val="1"/>
                <c:pt idx="0">
                  <c:v>Calendar Year</c:v>
                </c:pt>
              </c:strCache>
            </c:strRef>
          </c:tx>
          <c:layout/>
          <c:overlay val="0"/>
        </c:title>
        <c:numFmt formatCode="General" sourceLinked="1"/>
        <c:majorTickMark val="out"/>
        <c:minorTickMark val="none"/>
        <c:tickLblPos val="nextTo"/>
        <c:crossAx val="137837184"/>
        <c:crosses val="autoZero"/>
        <c:auto val="1"/>
        <c:lblAlgn val="ctr"/>
        <c:lblOffset val="100"/>
        <c:noMultiLvlLbl val="0"/>
      </c:catAx>
      <c:valAx>
        <c:axId val="137837184"/>
        <c:scaling>
          <c:orientation val="minMax"/>
          <c:min val="0"/>
        </c:scaling>
        <c:delete val="0"/>
        <c:axPos val="l"/>
        <c:title>
          <c:tx>
            <c:rich>
              <a:bodyPr/>
              <a:lstStyle/>
              <a:p>
                <a:pPr>
                  <a:defRPr/>
                </a:pPr>
                <a:r>
                  <a:rPr lang="en-US"/>
                  <a:t>Departures (100,000s)</a:t>
                </a:r>
              </a:p>
            </c:rich>
          </c:tx>
          <c:layout/>
          <c:overlay val="0"/>
        </c:title>
        <c:numFmt formatCode="General" sourceLinked="1"/>
        <c:majorTickMark val="out"/>
        <c:minorTickMark val="none"/>
        <c:tickLblPos val="nextTo"/>
        <c:crossAx val="13783526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 Rate, 2005-2014</a:t>
            </a:r>
          </a:p>
        </c:rich>
      </c:tx>
      <c:layout/>
      <c:overlay val="0"/>
    </c:title>
    <c:autoTitleDeleted val="0"/>
    <c:plotArea>
      <c:layout/>
      <c:lineChart>
        <c:grouping val="standard"/>
        <c:varyColors val="0"/>
        <c:ser>
          <c:idx val="1"/>
          <c:order val="0"/>
          <c:tx>
            <c:strRef>
              <c:f>Part135_Scheduled_AccRate!$C$2</c:f>
              <c:strCache>
                <c:ptCount val="1"/>
                <c:pt idx="0">
                  <c:v>Accidents per 100,000 Flight Hours</c:v>
                </c:pt>
              </c:strCache>
            </c:strRef>
          </c:tx>
          <c:spPr>
            <a:ln>
              <a:prstDash val="sysDash"/>
            </a:ln>
          </c:spPr>
          <c:marker>
            <c:symbol val="square"/>
            <c:size val="5"/>
          </c:marker>
          <c:cat>
            <c:numRef>
              <c:f>Part135_Scheduled_AccRate!$A$3:$A$12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Part135_Scheduled_AccRate!$C$3:$C$12</c:f>
              <c:numCache>
                <c:formatCode>General</c:formatCode>
                <c:ptCount val="10"/>
                <c:pt idx="0">
                  <c:v>2.0015011258443831</c:v>
                </c:pt>
                <c:pt idx="1">
                  <c:v>0.99504137713726593</c:v>
                </c:pt>
                <c:pt idx="2">
                  <c:v>1.028450365271288</c:v>
                </c:pt>
                <c:pt idx="3">
                  <c:v>2.3573865339345792</c:v>
                </c:pt>
                <c:pt idx="4">
                  <c:v>0.64610961249575993</c:v>
                </c:pt>
                <c:pt idx="5">
                  <c:v>1.9068927817751899</c:v>
                </c:pt>
                <c:pt idx="6">
                  <c:v>1.2283805031446542</c:v>
                </c:pt>
                <c:pt idx="7">
                  <c:v>1.5625146485748305</c:v>
                </c:pt>
                <c:pt idx="8">
                  <c:v>2.182834191914782</c:v>
                </c:pt>
                <c:pt idx="9">
                  <c:v>1.2051096649795132</c:v>
                </c:pt>
              </c:numCache>
            </c:numRef>
          </c:val>
          <c:smooth val="0"/>
        </c:ser>
        <c:ser>
          <c:idx val="0"/>
          <c:order val="1"/>
          <c:tx>
            <c:strRef>
              <c:f>Part135_Scheduled_AccRate!$B$2</c:f>
              <c:strCache>
                <c:ptCount val="1"/>
                <c:pt idx="0">
                  <c:v>Accidents per 100,000 Departures</c:v>
                </c:pt>
              </c:strCache>
            </c:strRef>
          </c:tx>
          <c:cat>
            <c:numRef>
              <c:f>Part135_Scheduled_AccRate!$A$3:$A$12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Part135_Scheduled_AccRate!$B$3:$B$12</c:f>
              <c:numCache>
                <c:formatCode>General</c:formatCode>
                <c:ptCount val="10"/>
                <c:pt idx="0">
                  <c:v>1.1379433949023929</c:v>
                </c:pt>
                <c:pt idx="1">
                  <c:v>0.52773790424723466</c:v>
                </c:pt>
                <c:pt idx="2">
                  <c:v>0.50626332105363525</c:v>
                </c:pt>
                <c:pt idx="3">
                  <c:v>1.1885458141963308</c:v>
                </c:pt>
                <c:pt idx="4">
                  <c:v>0.33945368324219</c:v>
                </c:pt>
                <c:pt idx="5">
                  <c:v>0.99117523647789185</c:v>
                </c:pt>
                <c:pt idx="6">
                  <c:v>0.65800512585993043</c:v>
                </c:pt>
                <c:pt idx="7">
                  <c:v>0.85480167746281188</c:v>
                </c:pt>
                <c:pt idx="8">
                  <c:v>1.1863904071861362</c:v>
                </c:pt>
                <c:pt idx="9">
                  <c:v>0.63634989699086042</c:v>
                </c:pt>
              </c:numCache>
            </c:numRef>
          </c:val>
          <c:smooth val="0"/>
        </c:ser>
        <c:dLbls>
          <c:showLegendKey val="0"/>
          <c:showVal val="0"/>
          <c:showCatName val="0"/>
          <c:showSerName val="0"/>
          <c:showPercent val="0"/>
          <c:showBubbleSize val="0"/>
        </c:dLbls>
        <c:marker val="1"/>
        <c:smooth val="0"/>
        <c:axId val="137868800"/>
        <c:axId val="137870720"/>
      </c:lineChart>
      <c:catAx>
        <c:axId val="137868800"/>
        <c:scaling>
          <c:orientation val="minMax"/>
        </c:scaling>
        <c:delete val="0"/>
        <c:axPos val="b"/>
        <c:title>
          <c:tx>
            <c:strRef>
              <c:f>Part135_Scheduled_AccRate!$A$2</c:f>
              <c:strCache>
                <c:ptCount val="1"/>
                <c:pt idx="0">
                  <c:v>Calendar Year</c:v>
                </c:pt>
              </c:strCache>
            </c:strRef>
          </c:tx>
          <c:layout/>
          <c:overlay val="0"/>
        </c:title>
        <c:numFmt formatCode="General" sourceLinked="1"/>
        <c:majorTickMark val="out"/>
        <c:minorTickMark val="none"/>
        <c:tickLblPos val="nextTo"/>
        <c:crossAx val="137870720"/>
        <c:crosses val="autoZero"/>
        <c:auto val="1"/>
        <c:lblAlgn val="ctr"/>
        <c:lblOffset val="100"/>
        <c:noMultiLvlLbl val="0"/>
      </c:catAx>
      <c:valAx>
        <c:axId val="137870720"/>
        <c:scaling>
          <c:orientation val="minMax"/>
          <c:max val="3"/>
          <c:min val="0"/>
        </c:scaling>
        <c:delete val="0"/>
        <c:axPos val="l"/>
        <c:title>
          <c:tx>
            <c:rich>
              <a:bodyPr/>
              <a:lstStyle/>
              <a:p>
                <a:pPr>
                  <a:defRPr/>
                </a:pPr>
                <a:r>
                  <a:rPr lang="en-US"/>
                  <a:t>Accidents per 100,000</a:t>
                </a:r>
              </a:p>
              <a:p>
                <a:pPr>
                  <a:defRPr/>
                </a:pPr>
                <a:r>
                  <a:rPr lang="en-US"/>
                  <a:t>Departures / Flight Hours</a:t>
                </a:r>
              </a:p>
            </c:rich>
          </c:tx>
          <c:layout/>
          <c:overlay val="0"/>
        </c:title>
        <c:numFmt formatCode="General" sourceLinked="1"/>
        <c:majorTickMark val="out"/>
        <c:minorTickMark val="none"/>
        <c:tickLblPos val="nextTo"/>
        <c:crossAx val="137868800"/>
        <c:crosses val="autoZero"/>
        <c:crossBetween val="between"/>
      </c:valAx>
    </c:plotArea>
    <c:legend>
      <c:legendPos val="tr"/>
      <c:layout>
        <c:manualLayout>
          <c:xMode val="edge"/>
          <c:yMode val="edge"/>
          <c:x val="0.5339116141732283"/>
          <c:y val="0.11372"/>
          <c:w val="0.45108838582677163"/>
          <c:h val="0.14932661417322832"/>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Scheduled Part 135 Accidents, 2014</a:t>
            </a:r>
          </a:p>
        </c:rich>
      </c:tx>
      <c:layout/>
      <c:overlay val="0"/>
    </c:title>
    <c:autoTitleDeleted val="0"/>
    <c:plotArea>
      <c:layout/>
      <c:barChart>
        <c:barDir val="bar"/>
        <c:grouping val="stacked"/>
        <c:varyColors val="0"/>
        <c:ser>
          <c:idx val="0"/>
          <c:order val="0"/>
          <c:tx>
            <c:strRef>
              <c:f>Part135_Scheduled_DefiningEvent!$B$2</c:f>
              <c:strCache>
                <c:ptCount val="1"/>
                <c:pt idx="0">
                  <c:v>Fatal</c:v>
                </c:pt>
              </c:strCache>
            </c:strRef>
          </c:tx>
          <c:invertIfNegative val="0"/>
          <c:cat>
            <c:strRef>
              <c:f>Part135_Scheduled_DefiningEvent!$A$3:$A$6</c:f>
              <c:strCache>
                <c:ptCount val="4"/>
                <c:pt idx="0">
                  <c:v>Ground Collision</c:v>
                </c:pt>
                <c:pt idx="1">
                  <c:v>Loss of Control-Inflight</c:v>
                </c:pt>
                <c:pt idx="2">
                  <c:v>System Malfunction (Powerplant)</c:v>
                </c:pt>
                <c:pt idx="3">
                  <c:v>Other</c:v>
                </c:pt>
              </c:strCache>
            </c:strRef>
          </c:cat>
          <c:val>
            <c:numRef>
              <c:f>Part135_Scheduled_DefiningEvent!$B$3:$B$6</c:f>
              <c:numCache>
                <c:formatCode>General</c:formatCode>
                <c:ptCount val="4"/>
                <c:pt idx="0">
                  <c:v>0</c:v>
                </c:pt>
                <c:pt idx="1">
                  <c:v>0</c:v>
                </c:pt>
                <c:pt idx="2">
                  <c:v>0</c:v>
                </c:pt>
                <c:pt idx="3">
                  <c:v>0</c:v>
                </c:pt>
              </c:numCache>
            </c:numRef>
          </c:val>
        </c:ser>
        <c:ser>
          <c:idx val="1"/>
          <c:order val="1"/>
          <c:tx>
            <c:strRef>
              <c:f>Part135_Scheduled_DefiningEvent!$C$2</c:f>
              <c:strCache>
                <c:ptCount val="1"/>
                <c:pt idx="0">
                  <c:v>Non-Fatal</c:v>
                </c:pt>
              </c:strCache>
            </c:strRef>
          </c:tx>
          <c:invertIfNegative val="0"/>
          <c:cat>
            <c:strRef>
              <c:f>Part135_Scheduled_DefiningEvent!$A$3:$A$6</c:f>
              <c:strCache>
                <c:ptCount val="4"/>
                <c:pt idx="0">
                  <c:v>Ground Collision</c:v>
                </c:pt>
                <c:pt idx="1">
                  <c:v>Loss of Control-Inflight</c:v>
                </c:pt>
                <c:pt idx="2">
                  <c:v>System Malfunction (Powerplant)</c:v>
                </c:pt>
                <c:pt idx="3">
                  <c:v>Other</c:v>
                </c:pt>
              </c:strCache>
            </c:strRef>
          </c:cat>
          <c:val>
            <c:numRef>
              <c:f>Part135_Scheduled_DefiningEvent!$C$3:$C$6</c:f>
              <c:numCache>
                <c:formatCode>General</c:formatCode>
                <c:ptCount val="4"/>
                <c:pt idx="0">
                  <c:v>1</c:v>
                </c:pt>
                <c:pt idx="1">
                  <c:v>1</c:v>
                </c:pt>
                <c:pt idx="2">
                  <c:v>1</c:v>
                </c:pt>
                <c:pt idx="3">
                  <c:v>1</c:v>
                </c:pt>
              </c:numCache>
            </c:numRef>
          </c:val>
        </c:ser>
        <c:dLbls>
          <c:showLegendKey val="0"/>
          <c:showVal val="0"/>
          <c:showCatName val="0"/>
          <c:showSerName val="0"/>
          <c:showPercent val="0"/>
          <c:showBubbleSize val="0"/>
        </c:dLbls>
        <c:gapWidth val="150"/>
        <c:overlap val="100"/>
        <c:axId val="137954048"/>
        <c:axId val="137955968"/>
      </c:barChart>
      <c:catAx>
        <c:axId val="137954048"/>
        <c:scaling>
          <c:orientation val="maxMin"/>
        </c:scaling>
        <c:delete val="0"/>
        <c:axPos val="l"/>
        <c:title>
          <c:tx>
            <c:strRef>
              <c:f>Part135_Scheduled_DefiningEvent!$A$2</c:f>
              <c:strCache>
                <c:ptCount val="1"/>
                <c:pt idx="0">
                  <c:v>Defining Event</c:v>
                </c:pt>
              </c:strCache>
            </c:strRef>
          </c:tx>
          <c:layout/>
          <c:overlay val="0"/>
        </c:title>
        <c:majorTickMark val="out"/>
        <c:minorTickMark val="none"/>
        <c:tickLblPos val="nextTo"/>
        <c:crossAx val="137955968"/>
        <c:crosses val="autoZero"/>
        <c:auto val="1"/>
        <c:lblAlgn val="ctr"/>
        <c:lblOffset val="100"/>
        <c:noMultiLvlLbl val="0"/>
      </c:catAx>
      <c:valAx>
        <c:axId val="137955968"/>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7954048"/>
        <c:crosses val="max"/>
        <c:crossBetween val="between"/>
        <c:majorUnit val="1"/>
      </c:valAx>
    </c:plotArea>
    <c:legend>
      <c:legendPos val="tr"/>
      <c:layout>
        <c:manualLayout>
          <c:xMode val="edge"/>
          <c:yMode val="edge"/>
          <c:x val="0.73537578740157494"/>
          <c:y val="0.11372"/>
          <c:w val="0.24962421259842521"/>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Scheduled Part 135 Accidents, 2014</a:t>
            </a:r>
          </a:p>
        </c:rich>
      </c:tx>
      <c:layout/>
      <c:overlay val="0"/>
    </c:title>
    <c:autoTitleDeleted val="0"/>
    <c:plotArea>
      <c:layout/>
      <c:barChart>
        <c:barDir val="bar"/>
        <c:grouping val="stacked"/>
        <c:varyColors val="0"/>
        <c:ser>
          <c:idx val="0"/>
          <c:order val="0"/>
          <c:tx>
            <c:strRef>
              <c:f>Part135_Scheduled_PhaseOfFlight!$B$2</c:f>
              <c:strCache>
                <c:ptCount val="1"/>
                <c:pt idx="0">
                  <c:v>Fatal</c:v>
                </c:pt>
              </c:strCache>
            </c:strRef>
          </c:tx>
          <c:invertIfNegative val="0"/>
          <c:cat>
            <c:strRef>
              <c:f>Part135_Scheduled_PhaseOfFlight!$A$3:$A$5</c:f>
              <c:strCache>
                <c:ptCount val="3"/>
                <c:pt idx="0">
                  <c:v>Taxi</c:v>
                </c:pt>
                <c:pt idx="1">
                  <c:v>Approach</c:v>
                </c:pt>
                <c:pt idx="2">
                  <c:v>En Route</c:v>
                </c:pt>
              </c:strCache>
            </c:strRef>
          </c:cat>
          <c:val>
            <c:numRef>
              <c:f>Part135_Scheduled_PhaseOfFlight!$B$3:$B$5</c:f>
              <c:numCache>
                <c:formatCode>General</c:formatCode>
                <c:ptCount val="3"/>
                <c:pt idx="0">
                  <c:v>0</c:v>
                </c:pt>
                <c:pt idx="1">
                  <c:v>0</c:v>
                </c:pt>
                <c:pt idx="2">
                  <c:v>0</c:v>
                </c:pt>
              </c:numCache>
            </c:numRef>
          </c:val>
        </c:ser>
        <c:ser>
          <c:idx val="1"/>
          <c:order val="1"/>
          <c:tx>
            <c:strRef>
              <c:f>Part135_Scheduled_PhaseOfFlight!$C$2</c:f>
              <c:strCache>
                <c:ptCount val="1"/>
                <c:pt idx="0">
                  <c:v>Non-Fatal</c:v>
                </c:pt>
              </c:strCache>
            </c:strRef>
          </c:tx>
          <c:invertIfNegative val="0"/>
          <c:cat>
            <c:strRef>
              <c:f>Part135_Scheduled_PhaseOfFlight!$A$3:$A$5</c:f>
              <c:strCache>
                <c:ptCount val="3"/>
                <c:pt idx="0">
                  <c:v>Taxi</c:v>
                </c:pt>
                <c:pt idx="1">
                  <c:v>Approach</c:v>
                </c:pt>
                <c:pt idx="2">
                  <c:v>En Route</c:v>
                </c:pt>
              </c:strCache>
            </c:strRef>
          </c:cat>
          <c:val>
            <c:numRef>
              <c:f>Part135_Scheduled_PhaseOfFlight!$C$3:$C$5</c:f>
              <c:numCache>
                <c:formatCode>General</c:formatCode>
                <c:ptCount val="3"/>
                <c:pt idx="0">
                  <c:v>2</c:v>
                </c:pt>
                <c:pt idx="1">
                  <c:v>1</c:v>
                </c:pt>
                <c:pt idx="2">
                  <c:v>1</c:v>
                </c:pt>
              </c:numCache>
            </c:numRef>
          </c:val>
        </c:ser>
        <c:dLbls>
          <c:showLegendKey val="0"/>
          <c:showVal val="0"/>
          <c:showCatName val="0"/>
          <c:showSerName val="0"/>
          <c:showPercent val="0"/>
          <c:showBubbleSize val="0"/>
        </c:dLbls>
        <c:gapWidth val="150"/>
        <c:overlap val="100"/>
        <c:axId val="138011392"/>
        <c:axId val="138013312"/>
      </c:barChart>
      <c:catAx>
        <c:axId val="138011392"/>
        <c:scaling>
          <c:orientation val="maxMin"/>
        </c:scaling>
        <c:delete val="0"/>
        <c:axPos val="l"/>
        <c:title>
          <c:tx>
            <c:strRef>
              <c:f>Part135_Scheduled_PhaseOfFlight!$A$2</c:f>
              <c:strCache>
                <c:ptCount val="1"/>
                <c:pt idx="0">
                  <c:v>Phase of Flight</c:v>
                </c:pt>
              </c:strCache>
            </c:strRef>
          </c:tx>
          <c:layout/>
          <c:overlay val="0"/>
        </c:title>
        <c:majorTickMark val="out"/>
        <c:minorTickMark val="none"/>
        <c:tickLblPos val="nextTo"/>
        <c:crossAx val="138013312"/>
        <c:crosses val="autoZero"/>
        <c:auto val="1"/>
        <c:lblAlgn val="ctr"/>
        <c:lblOffset val="100"/>
        <c:noMultiLvlLbl val="0"/>
      </c:catAx>
      <c:valAx>
        <c:axId val="138013312"/>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8011392"/>
        <c:crosses val="max"/>
        <c:crossBetween val="between"/>
        <c:majorUnit val="1"/>
      </c:valAx>
    </c:plotArea>
    <c:legend>
      <c:legendPos val="tr"/>
      <c:layout>
        <c:manualLayout>
          <c:xMode val="edge"/>
          <c:yMode val="edge"/>
          <c:x val="0.72787578740157488"/>
          <c:y val="0.11372"/>
          <c:w val="0.25712421259842522"/>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Flight Hours, 2005-2014</a:t>
            </a:r>
          </a:p>
        </c:rich>
      </c:tx>
      <c:layout/>
      <c:overlay val="0"/>
    </c:title>
    <c:autoTitleDeleted val="0"/>
    <c:plotArea>
      <c:layout/>
      <c:lineChart>
        <c:grouping val="standard"/>
        <c:varyColors val="0"/>
        <c:ser>
          <c:idx val="1"/>
          <c:order val="0"/>
          <c:tx>
            <c:strRef>
              <c:f>Part135_NonSched_FlightHours!$C$2</c:f>
              <c:strCache>
                <c:ptCount val="1"/>
                <c:pt idx="0">
                  <c:v>Fixed Wing</c:v>
                </c:pt>
              </c:strCache>
            </c:strRef>
          </c:tx>
          <c:spPr>
            <a:ln>
              <a:prstDash val="sysDash"/>
            </a:ln>
          </c:spPr>
          <c:marker>
            <c:symbol val="square"/>
            <c:size val="5"/>
          </c:marker>
          <c:cat>
            <c:strRef>
              <c:f>Part135_NonSched_FlightHours!$A$3:$A$12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Part135_NonSched_FlightHours!$C$3:$C$12</c:f>
              <c:numCache>
                <c:formatCode>General</c:formatCode>
                <c:ptCount val="10"/>
                <c:pt idx="0">
                  <c:v>2.6489150000000001</c:v>
                </c:pt>
                <c:pt idx="1">
                  <c:v>2.5442499999999999</c:v>
                </c:pt>
                <c:pt idx="2">
                  <c:v>2.9493939999999998</c:v>
                </c:pt>
                <c:pt idx="3">
                  <c:v>1.9759930000000001</c:v>
                </c:pt>
                <c:pt idx="4">
                  <c:v>1.841583</c:v>
                </c:pt>
                <c:pt idx="5">
                  <c:v>1.8273060000000001</c:v>
                </c:pt>
                <c:pt idx="7">
                  <c:v>2.0723729999999998</c:v>
                </c:pt>
                <c:pt idx="8">
                  <c:v>2.259169</c:v>
                </c:pt>
                <c:pt idx="9">
                  <c:v>2.4721310000000001</c:v>
                </c:pt>
              </c:numCache>
            </c:numRef>
          </c:val>
          <c:smooth val="0"/>
        </c:ser>
        <c:ser>
          <c:idx val="0"/>
          <c:order val="1"/>
          <c:tx>
            <c:strRef>
              <c:f>Part135_NonSched_FlightHours!$B$2</c:f>
              <c:strCache>
                <c:ptCount val="1"/>
                <c:pt idx="0">
                  <c:v>Helicopter</c:v>
                </c:pt>
              </c:strCache>
            </c:strRef>
          </c:tx>
          <c:cat>
            <c:strRef>
              <c:f>Part135_NonSched_FlightHours!$A$3:$A$12</c:f>
              <c:strCache>
                <c:ptCount val="10"/>
                <c:pt idx="0">
                  <c:v>2005</c:v>
                </c:pt>
                <c:pt idx="1">
                  <c:v>2006</c:v>
                </c:pt>
                <c:pt idx="2">
                  <c:v>2007</c:v>
                </c:pt>
                <c:pt idx="3">
                  <c:v>2008</c:v>
                </c:pt>
                <c:pt idx="4">
                  <c:v>2009</c:v>
                </c:pt>
                <c:pt idx="5">
                  <c:v>2010</c:v>
                </c:pt>
                <c:pt idx="6">
                  <c:v>2011*</c:v>
                </c:pt>
                <c:pt idx="7">
                  <c:v>2012</c:v>
                </c:pt>
                <c:pt idx="8">
                  <c:v>2013</c:v>
                </c:pt>
                <c:pt idx="9">
                  <c:v>2014</c:v>
                </c:pt>
              </c:strCache>
            </c:strRef>
          </c:cat>
          <c:val>
            <c:numRef>
              <c:f>Part135_NonSched_FlightHours!$B$3:$B$12</c:f>
              <c:numCache>
                <c:formatCode>General</c:formatCode>
                <c:ptCount val="10"/>
                <c:pt idx="0">
                  <c:v>1.1257999999999999</c:v>
                </c:pt>
                <c:pt idx="1">
                  <c:v>1.1753420000000001</c:v>
                </c:pt>
                <c:pt idx="2">
                  <c:v>1.0416939999999999</c:v>
                </c:pt>
                <c:pt idx="3">
                  <c:v>1.207732</c:v>
                </c:pt>
                <c:pt idx="4">
                  <c:v>1.0412980000000001</c:v>
                </c:pt>
                <c:pt idx="5">
                  <c:v>1.256448</c:v>
                </c:pt>
                <c:pt idx="7">
                  <c:v>1.4306509999999999</c:v>
                </c:pt>
                <c:pt idx="8">
                  <c:v>1.0913569999999999</c:v>
                </c:pt>
                <c:pt idx="9">
                  <c:v>1.138897</c:v>
                </c:pt>
              </c:numCache>
            </c:numRef>
          </c:val>
          <c:smooth val="0"/>
        </c:ser>
        <c:dLbls>
          <c:showLegendKey val="0"/>
          <c:showVal val="0"/>
          <c:showCatName val="0"/>
          <c:showSerName val="0"/>
          <c:showPercent val="0"/>
          <c:showBubbleSize val="0"/>
        </c:dLbls>
        <c:marker val="1"/>
        <c:smooth val="0"/>
        <c:axId val="138168960"/>
        <c:axId val="138171136"/>
      </c:lineChart>
      <c:catAx>
        <c:axId val="138168960"/>
        <c:scaling>
          <c:orientation val="minMax"/>
        </c:scaling>
        <c:delete val="0"/>
        <c:axPos val="b"/>
        <c:title>
          <c:tx>
            <c:strRef>
              <c:f>Part135_NonSched_FlightHours!$A$2</c:f>
              <c:strCache>
                <c:ptCount val="1"/>
                <c:pt idx="0">
                  <c:v>Calendar Year</c:v>
                </c:pt>
              </c:strCache>
            </c:strRef>
          </c:tx>
          <c:layout/>
          <c:overlay val="0"/>
        </c:title>
        <c:numFmt formatCode="General" sourceLinked="1"/>
        <c:majorTickMark val="out"/>
        <c:minorTickMark val="none"/>
        <c:tickLblPos val="nextTo"/>
        <c:crossAx val="138171136"/>
        <c:crosses val="autoZero"/>
        <c:auto val="1"/>
        <c:lblAlgn val="ctr"/>
        <c:lblOffset val="100"/>
        <c:noMultiLvlLbl val="0"/>
      </c:catAx>
      <c:valAx>
        <c:axId val="138171136"/>
        <c:scaling>
          <c:orientation val="minMax"/>
          <c:min val="0"/>
        </c:scaling>
        <c:delete val="0"/>
        <c:axPos val="l"/>
        <c:title>
          <c:tx>
            <c:rich>
              <a:bodyPr/>
              <a:lstStyle/>
              <a:p>
                <a:pPr>
                  <a:defRPr/>
                </a:pPr>
                <a:r>
                  <a:rPr lang="en-US"/>
                  <a:t>Flight Hours (100,000s)</a:t>
                </a:r>
              </a:p>
            </c:rich>
          </c:tx>
          <c:layout/>
          <c:overlay val="0"/>
        </c:title>
        <c:numFmt formatCode="General" sourceLinked="1"/>
        <c:majorTickMark val="out"/>
        <c:minorTickMark val="none"/>
        <c:tickLblPos val="nextTo"/>
        <c:crossAx val="138168960"/>
        <c:crosses val="autoZero"/>
        <c:crossBetween val="between"/>
      </c:valAx>
    </c:plotArea>
    <c:legend>
      <c:legendPos val="tr"/>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(Fixed-Wing), 2005-2014</a:t>
            </a:r>
          </a:p>
        </c:rich>
      </c:tx>
      <c:layout/>
      <c:overlay val="0"/>
    </c:title>
    <c:autoTitleDeleted val="0"/>
    <c:plotArea>
      <c:layout/>
      <c:barChart>
        <c:barDir val="col"/>
        <c:grouping val="clustered"/>
        <c:varyColors val="0"/>
        <c:ser>
          <c:idx val="0"/>
          <c:order val="0"/>
          <c:tx>
            <c:strRef>
              <c:f>Part135_NonSched_FixedWing_Acci!$B$2</c:f>
              <c:strCache>
                <c:ptCount val="1"/>
                <c:pt idx="0">
                  <c:v>Fatal</c:v>
                </c:pt>
              </c:strCache>
            </c:strRef>
          </c:tx>
          <c:invertIfNegative val="0"/>
          <c:cat>
            <c:numRef>
              <c:f>Part135_NonSched_FixedWing_Acci!$A$3:$A$12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Part135_NonSched_FixedWing_Acci!$B$3:$B$12</c:f>
              <c:numCache>
                <c:formatCode>General</c:formatCode>
                <c:ptCount val="10"/>
                <c:pt idx="0">
                  <c:v>8</c:v>
                </c:pt>
                <c:pt idx="1">
                  <c:v>7</c:v>
                </c:pt>
                <c:pt idx="2">
                  <c:v>8</c:v>
                </c:pt>
                <c:pt idx="3">
                  <c:v>14</c:v>
                </c:pt>
                <c:pt idx="4">
                  <c:v>0</c:v>
                </c:pt>
                <c:pt idx="5">
                  <c:v>5</c:v>
                </c:pt>
                <c:pt idx="6">
                  <c:v>11</c:v>
                </c:pt>
                <c:pt idx="7">
                  <c:v>4</c:v>
                </c:pt>
                <c:pt idx="8">
                  <c:v>8</c:v>
                </c:pt>
                <c:pt idx="9">
                  <c:v>5</c:v>
                </c:pt>
              </c:numCache>
            </c:numRef>
          </c:val>
        </c:ser>
        <c:ser>
          <c:idx val="1"/>
          <c:order val="1"/>
          <c:tx>
            <c:strRef>
              <c:f>Part135_NonSched_FixedWing_Acci!$C$2</c:f>
              <c:strCache>
                <c:ptCount val="1"/>
                <c:pt idx="0">
                  <c:v>Total</c:v>
                </c:pt>
              </c:strCache>
            </c:strRef>
          </c:tx>
          <c:invertIfNegative val="0"/>
          <c:cat>
            <c:numRef>
              <c:f>Part135_NonSched_FixedWing_Acci!$A$3:$A$12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Part135_NonSched_FixedWing_Acci!$C$3:$C$12</c:f>
              <c:numCache>
                <c:formatCode>General</c:formatCode>
                <c:ptCount val="10"/>
                <c:pt idx="0">
                  <c:v>48</c:v>
                </c:pt>
                <c:pt idx="1">
                  <c:v>35</c:v>
                </c:pt>
                <c:pt idx="2">
                  <c:v>39</c:v>
                </c:pt>
                <c:pt idx="3">
                  <c:v>48</c:v>
                </c:pt>
                <c:pt idx="4">
                  <c:v>34</c:v>
                </c:pt>
                <c:pt idx="5">
                  <c:v>24</c:v>
                </c:pt>
                <c:pt idx="6">
                  <c:v>39</c:v>
                </c:pt>
                <c:pt idx="7">
                  <c:v>27</c:v>
                </c:pt>
                <c:pt idx="8">
                  <c:v>31</c:v>
                </c:pt>
                <c:pt idx="9">
                  <c:v>24</c:v>
                </c:pt>
              </c:numCache>
            </c:numRef>
          </c:val>
        </c:ser>
        <c:dLbls>
          <c:showLegendKey val="0"/>
          <c:showVal val="0"/>
          <c:showCatName val="0"/>
          <c:showSerName val="0"/>
          <c:showPercent val="0"/>
          <c:showBubbleSize val="0"/>
        </c:dLbls>
        <c:gapWidth val="150"/>
        <c:axId val="138189440"/>
        <c:axId val="139862784"/>
      </c:barChart>
      <c:catAx>
        <c:axId val="138189440"/>
        <c:scaling>
          <c:orientation val="minMax"/>
        </c:scaling>
        <c:delete val="0"/>
        <c:axPos val="b"/>
        <c:title>
          <c:tx>
            <c:strRef>
              <c:f>Part135_NonSched_FixedWing_Acci!$A$2</c:f>
              <c:strCache>
                <c:ptCount val="1"/>
                <c:pt idx="0">
                  <c:v>Calendar Year</c:v>
                </c:pt>
              </c:strCache>
            </c:strRef>
          </c:tx>
          <c:layout/>
          <c:overlay val="0"/>
        </c:title>
        <c:numFmt formatCode="General" sourceLinked="1"/>
        <c:majorTickMark val="out"/>
        <c:minorTickMark val="none"/>
        <c:tickLblPos val="nextTo"/>
        <c:crossAx val="139862784"/>
        <c:crosses val="autoZero"/>
        <c:auto val="1"/>
        <c:lblAlgn val="ctr"/>
        <c:lblOffset val="100"/>
        <c:noMultiLvlLbl val="0"/>
      </c:catAx>
      <c:valAx>
        <c:axId val="139862784"/>
        <c:scaling>
          <c:orientation val="minMax"/>
          <c:min val="0"/>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8189440"/>
        <c:crosses val="autoZero"/>
        <c:crossBetween val="between"/>
      </c:valAx>
    </c:plotArea>
    <c:legend>
      <c:legendPos val="tr"/>
      <c:layout>
        <c:manualLayout>
          <c:xMode val="edge"/>
          <c:yMode val="edge"/>
          <c:x val="0.76857598425196849"/>
          <c:y val="0.11372"/>
          <c:w val="0.21642401574803155"/>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(Helicopters), 2005-2014</a:t>
            </a:r>
          </a:p>
        </c:rich>
      </c:tx>
      <c:layout/>
      <c:overlay val="0"/>
    </c:title>
    <c:autoTitleDeleted val="0"/>
    <c:plotArea>
      <c:layout/>
      <c:barChart>
        <c:barDir val="col"/>
        <c:grouping val="clustered"/>
        <c:varyColors val="0"/>
        <c:ser>
          <c:idx val="0"/>
          <c:order val="0"/>
          <c:tx>
            <c:strRef>
              <c:f>Part135_NonSched_Heli_Accidents!$B$2</c:f>
              <c:strCache>
                <c:ptCount val="1"/>
                <c:pt idx="0">
                  <c:v>Fatal</c:v>
                </c:pt>
              </c:strCache>
            </c:strRef>
          </c:tx>
          <c:invertIfNegative val="0"/>
          <c:cat>
            <c:numRef>
              <c:f>Part135_NonSched_Heli_Accidents!$A$3:$A$12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Part135_NonSched_Heli_Accidents!$B$3:$B$12</c:f>
              <c:numCache>
                <c:formatCode>General</c:formatCode>
                <c:ptCount val="10"/>
                <c:pt idx="0">
                  <c:v>3</c:v>
                </c:pt>
                <c:pt idx="1">
                  <c:v>3</c:v>
                </c:pt>
                <c:pt idx="2">
                  <c:v>6</c:v>
                </c:pt>
                <c:pt idx="3">
                  <c:v>6</c:v>
                </c:pt>
                <c:pt idx="4">
                  <c:v>2</c:v>
                </c:pt>
                <c:pt idx="5">
                  <c:v>1</c:v>
                </c:pt>
                <c:pt idx="6">
                  <c:v>5</c:v>
                </c:pt>
                <c:pt idx="7">
                  <c:v>4</c:v>
                </c:pt>
                <c:pt idx="8">
                  <c:v>2</c:v>
                </c:pt>
                <c:pt idx="9">
                  <c:v>3</c:v>
                </c:pt>
              </c:numCache>
            </c:numRef>
          </c:val>
        </c:ser>
        <c:ser>
          <c:idx val="1"/>
          <c:order val="1"/>
          <c:tx>
            <c:strRef>
              <c:f>Part135_NonSched_Heli_Accidents!$C$2</c:f>
              <c:strCache>
                <c:ptCount val="1"/>
                <c:pt idx="0">
                  <c:v>Total</c:v>
                </c:pt>
              </c:strCache>
            </c:strRef>
          </c:tx>
          <c:invertIfNegative val="0"/>
          <c:cat>
            <c:numRef>
              <c:f>Part135_NonSched_Heli_Accidents!$A$3:$A$12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Part135_NonSched_Heli_Accidents!$C$3:$C$12</c:f>
              <c:numCache>
                <c:formatCode>General</c:formatCode>
                <c:ptCount val="10"/>
                <c:pt idx="0">
                  <c:v>17</c:v>
                </c:pt>
                <c:pt idx="1">
                  <c:v>17</c:v>
                </c:pt>
                <c:pt idx="2">
                  <c:v>22</c:v>
                </c:pt>
                <c:pt idx="3">
                  <c:v>10</c:v>
                </c:pt>
                <c:pt idx="4">
                  <c:v>13</c:v>
                </c:pt>
                <c:pt idx="5">
                  <c:v>6</c:v>
                </c:pt>
                <c:pt idx="6">
                  <c:v>11</c:v>
                </c:pt>
                <c:pt idx="7">
                  <c:v>9</c:v>
                </c:pt>
                <c:pt idx="8">
                  <c:v>13</c:v>
                </c:pt>
                <c:pt idx="9">
                  <c:v>12</c:v>
                </c:pt>
              </c:numCache>
            </c:numRef>
          </c:val>
        </c:ser>
        <c:dLbls>
          <c:showLegendKey val="0"/>
          <c:showVal val="0"/>
          <c:showCatName val="0"/>
          <c:showSerName val="0"/>
          <c:showPercent val="0"/>
          <c:showBubbleSize val="0"/>
        </c:dLbls>
        <c:gapWidth val="150"/>
        <c:axId val="132589824"/>
        <c:axId val="132592000"/>
      </c:barChart>
      <c:catAx>
        <c:axId val="132589824"/>
        <c:scaling>
          <c:orientation val="minMax"/>
        </c:scaling>
        <c:delete val="0"/>
        <c:axPos val="b"/>
        <c:title>
          <c:tx>
            <c:strRef>
              <c:f>Part135_NonSched_Heli_Accidents!$A$2</c:f>
              <c:strCache>
                <c:ptCount val="1"/>
                <c:pt idx="0">
                  <c:v>Calendar Year</c:v>
                </c:pt>
              </c:strCache>
            </c:strRef>
          </c:tx>
          <c:layout/>
          <c:overlay val="0"/>
        </c:title>
        <c:numFmt formatCode="General" sourceLinked="1"/>
        <c:majorTickMark val="out"/>
        <c:minorTickMark val="none"/>
        <c:tickLblPos val="nextTo"/>
        <c:crossAx val="132592000"/>
        <c:crosses val="autoZero"/>
        <c:auto val="1"/>
        <c:lblAlgn val="ctr"/>
        <c:lblOffset val="100"/>
        <c:noMultiLvlLbl val="0"/>
      </c:catAx>
      <c:valAx>
        <c:axId val="132592000"/>
        <c:scaling>
          <c:orientation val="minMax"/>
          <c:min val="0"/>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2589824"/>
        <c:crosses val="autoZero"/>
        <c:crossBetween val="between"/>
      </c:valAx>
    </c:plotArea>
    <c:legend>
      <c:legendPos val="tr"/>
      <c:layout>
        <c:manualLayout>
          <c:xMode val="edge"/>
          <c:yMode val="edge"/>
          <c:x val="0.78857598425196851"/>
          <c:y val="0.11372"/>
          <c:w val="0.19642401574803151"/>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0.72813</cdr:x>
      <cdr:y>0.895</cdr:y>
    </cdr:from>
    <cdr:to>
      <cdr:x>0.98313</cdr:x>
      <cdr:y>0.973</cdr:y>
    </cdr:to>
    <cdr:sp macro="" textlink="">
      <cdr:nvSpPr>
        <cdr:cNvPr id="2" name="TextBox 2"/>
        <cdr:cNvSpPr txBox="1"/>
      </cdr:nvSpPr>
      <cdr:spPr>
        <a:xfrm xmlns:a="http://schemas.openxmlformats.org/drawingml/2006/main">
          <a:off x="3698875" y="28416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0.73</cdr:x>
      <cdr:y>0.889</cdr:y>
    </cdr:from>
    <cdr:to>
      <cdr:x>0.985</cdr:x>
      <cdr:y>0.967</cdr:y>
    </cdr:to>
    <cdr:sp macro="" textlink="">
      <cdr:nvSpPr>
        <cdr:cNvPr id="2" name="TextBox 2"/>
        <cdr:cNvSpPr txBox="1"/>
      </cdr:nvSpPr>
      <cdr:spPr>
        <a:xfrm xmlns:a="http://schemas.openxmlformats.org/drawingml/2006/main">
          <a:off x="3708400" y="282257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2089150</xdr:colOff>
      <xdr:row>3</xdr:row>
      <xdr:rowOff>63500</xdr:rowOff>
    </xdr:from>
    <xdr:to>
      <xdr:col>11</xdr:col>
      <xdr:colOff>177800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60325</xdr:colOff>
      <xdr:row>3</xdr:row>
      <xdr:rowOff>63500</xdr:rowOff>
    </xdr:from>
    <xdr:to>
      <xdr:col>14</xdr:col>
      <xdr:colOff>263525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288925</xdr:colOff>
      <xdr:row>3</xdr:row>
      <xdr:rowOff>63500</xdr:rowOff>
    </xdr:from>
    <xdr:to>
      <xdr:col>15</xdr:col>
      <xdr:colOff>492125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18</xdr:row>
      <xdr:rowOff>28575</xdr:rowOff>
    </xdr:from>
    <xdr:to>
      <xdr:col>15</xdr:col>
      <xdr:colOff>438150</xdr:colOff>
      <xdr:row>19</xdr:row>
      <xdr:rowOff>85725</xdr:rowOff>
    </xdr:to>
    <xdr:sp macro="" textlink="">
      <xdr:nvSpPr>
        <xdr:cNvPr id="3" name="TextBox 2"/>
        <xdr:cNvSpPr txBox="1"/>
      </xdr:nvSpPr>
      <xdr:spPr>
        <a:xfrm>
          <a:off x="8810625" y="3457575"/>
          <a:ext cx="12954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*data unavailable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defaultRowHeight="15" x14ac:dyDescent="0.25"/>
  <cols>
    <col min="1" max="1" width="34" style="3" bestFit="1" customWidth="1"/>
    <col min="2" max="2" width="128.5703125" style="2" customWidth="1"/>
    <col min="3" max="16384" width="9.140625" style="3"/>
  </cols>
  <sheetData>
    <row r="1" spans="1:2" x14ac:dyDescent="0.25">
      <c r="A1" s="1" t="s">
        <v>32</v>
      </c>
    </row>
    <row r="2" spans="1:2" ht="30" x14ac:dyDescent="0.25">
      <c r="A2" s="4" t="s">
        <v>0</v>
      </c>
      <c r="B2" s="2" t="s">
        <v>1</v>
      </c>
    </row>
    <row r="3" spans="1:2" x14ac:dyDescent="0.25">
      <c r="A3" s="4" t="s">
        <v>2</v>
      </c>
      <c r="B3" s="2" t="s">
        <v>3</v>
      </c>
    </row>
    <row r="4" spans="1:2"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ht="30" x14ac:dyDescent="0.25">
      <c r="A8" s="4" t="s">
        <v>12</v>
      </c>
      <c r="B8" s="2" t="s">
        <v>13</v>
      </c>
    </row>
    <row r="9" spans="1:2" x14ac:dyDescent="0.25">
      <c r="A9" s="4" t="s">
        <v>14</v>
      </c>
      <c r="B9" s="2" t="s">
        <v>15</v>
      </c>
    </row>
    <row r="10" spans="1:2" ht="30" x14ac:dyDescent="0.25">
      <c r="A10" s="4" t="s">
        <v>16</v>
      </c>
      <c r="B10" s="2" t="s">
        <v>17</v>
      </c>
    </row>
    <row r="11" spans="1:2" x14ac:dyDescent="0.25">
      <c r="A11" s="4" t="s">
        <v>18</v>
      </c>
      <c r="B11" s="2" t="s">
        <v>19</v>
      </c>
    </row>
    <row r="12" spans="1:2" ht="30" x14ac:dyDescent="0.25">
      <c r="A12" s="4" t="s">
        <v>20</v>
      </c>
      <c r="B12" s="2" t="s">
        <v>21</v>
      </c>
    </row>
    <row r="13" spans="1:2" ht="30" x14ac:dyDescent="0.25">
      <c r="A13" s="4" t="s">
        <v>22</v>
      </c>
      <c r="B13" s="2" t="s">
        <v>23</v>
      </c>
    </row>
    <row r="14" spans="1:2" ht="30" x14ac:dyDescent="0.25">
      <c r="A14" s="4" t="s">
        <v>24</v>
      </c>
      <c r="B14" s="2" t="s">
        <v>25</v>
      </c>
    </row>
    <row r="15" spans="1:2" ht="45" x14ac:dyDescent="0.25">
      <c r="A15" s="4" t="s">
        <v>26</v>
      </c>
      <c r="B15" s="2" t="s">
        <v>27</v>
      </c>
    </row>
    <row r="16" spans="1:2" ht="30" x14ac:dyDescent="0.25">
      <c r="A16" s="4" t="s">
        <v>28</v>
      </c>
      <c r="B16" s="2" t="s">
        <v>29</v>
      </c>
    </row>
    <row r="17" spans="1:2" ht="45" x14ac:dyDescent="0.25">
      <c r="A17" s="4" t="s">
        <v>30</v>
      </c>
      <c r="B17" s="2" t="s">
        <v>31</v>
      </c>
    </row>
    <row r="18" spans="1:2" x14ac:dyDescent="0.25">
      <c r="A18" s="1" t="s">
        <v>323</v>
      </c>
    </row>
    <row r="19" spans="1:2" ht="90" x14ac:dyDescent="0.25">
      <c r="A19" s="4" t="s">
        <v>34</v>
      </c>
      <c r="B19" s="2" t="s">
        <v>324</v>
      </c>
    </row>
    <row r="20" spans="1:2" ht="30" x14ac:dyDescent="0.25">
      <c r="A20" s="4" t="s">
        <v>35</v>
      </c>
      <c r="B20" s="2" t="s">
        <v>325</v>
      </c>
    </row>
    <row r="21" spans="1:2" x14ac:dyDescent="0.25">
      <c r="A21" s="4" t="s">
        <v>36</v>
      </c>
      <c r="B21" s="2" t="s">
        <v>326</v>
      </c>
    </row>
    <row r="22" spans="1:2" ht="75" x14ac:dyDescent="0.25">
      <c r="A22" s="4" t="s">
        <v>37</v>
      </c>
      <c r="B22" s="2" t="s">
        <v>327</v>
      </c>
    </row>
    <row r="23" spans="1:2" ht="75" x14ac:dyDescent="0.25">
      <c r="A23" s="4" t="s">
        <v>38</v>
      </c>
      <c r="B23" s="2" t="s">
        <v>327</v>
      </c>
    </row>
    <row r="24" spans="1:2" x14ac:dyDescent="0.25">
      <c r="A24" s="4" t="s">
        <v>39</v>
      </c>
      <c r="B24" s="2" t="s">
        <v>328</v>
      </c>
    </row>
    <row r="25" spans="1:2" ht="30" x14ac:dyDescent="0.25">
      <c r="A25" s="4" t="s">
        <v>40</v>
      </c>
      <c r="B25" s="2" t="s">
        <v>329</v>
      </c>
    </row>
    <row r="26" spans="1:2" x14ac:dyDescent="0.25">
      <c r="A26" s="4" t="s">
        <v>41</v>
      </c>
      <c r="B26" s="2" t="s">
        <v>330</v>
      </c>
    </row>
    <row r="27" spans="1:2" x14ac:dyDescent="0.25">
      <c r="A27" s="4" t="s">
        <v>42</v>
      </c>
      <c r="B27" s="2" t="s">
        <v>331</v>
      </c>
    </row>
    <row r="28" spans="1:2" x14ac:dyDescent="0.25">
      <c r="A28" s="4" t="s">
        <v>43</v>
      </c>
      <c r="B28" s="2" t="s">
        <v>332</v>
      </c>
    </row>
    <row r="29" spans="1:2" ht="30" x14ac:dyDescent="0.25">
      <c r="A29" s="4" t="s">
        <v>44</v>
      </c>
      <c r="B29" s="2" t="s">
        <v>333</v>
      </c>
    </row>
    <row r="30" spans="1:2" ht="30" x14ac:dyDescent="0.25">
      <c r="A30" s="4" t="s">
        <v>45</v>
      </c>
      <c r="B30" s="2" t="s">
        <v>334</v>
      </c>
    </row>
    <row r="31" spans="1:2" ht="45" x14ac:dyDescent="0.25">
      <c r="A31" s="4" t="s">
        <v>46</v>
      </c>
      <c r="B31" s="2" t="s">
        <v>335</v>
      </c>
    </row>
    <row r="32" spans="1:2" ht="30" x14ac:dyDescent="0.25">
      <c r="A32" s="4" t="s">
        <v>47</v>
      </c>
      <c r="B32" s="2" t="s">
        <v>336</v>
      </c>
    </row>
    <row r="33" spans="1:2" ht="45" x14ac:dyDescent="0.25">
      <c r="A33" s="4" t="s">
        <v>48</v>
      </c>
      <c r="B33" s="2" t="s">
        <v>337</v>
      </c>
    </row>
    <row r="34" spans="1:2" ht="30" x14ac:dyDescent="0.25">
      <c r="A34" s="4" t="s">
        <v>49</v>
      </c>
      <c r="B34" s="2" t="s">
        <v>338</v>
      </c>
    </row>
    <row r="35" spans="1:2" ht="60" x14ac:dyDescent="0.25">
      <c r="A35" s="4" t="s">
        <v>50</v>
      </c>
      <c r="B35" s="2" t="s">
        <v>339</v>
      </c>
    </row>
    <row r="36" spans="1:2" ht="60" x14ac:dyDescent="0.25">
      <c r="A36" s="4" t="s">
        <v>51</v>
      </c>
      <c r="B36" s="2" t="s">
        <v>340</v>
      </c>
    </row>
    <row r="37" spans="1:2" ht="30" x14ac:dyDescent="0.25">
      <c r="A37" s="4" t="s">
        <v>52</v>
      </c>
      <c r="B37" s="2" t="s">
        <v>341</v>
      </c>
    </row>
    <row r="38" spans="1:2" ht="30" x14ac:dyDescent="0.25">
      <c r="A38" s="4" t="s">
        <v>53</v>
      </c>
      <c r="B38" s="2" t="s">
        <v>342</v>
      </c>
    </row>
    <row r="39" spans="1:2" x14ac:dyDescent="0.25">
      <c r="A39" s="4" t="s">
        <v>54</v>
      </c>
      <c r="B39" s="2" t="s">
        <v>343</v>
      </c>
    </row>
  </sheetData>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R8" sqref="R8"/>
    </sheetView>
  </sheetViews>
  <sheetFormatPr defaultRowHeight="15" x14ac:dyDescent="0.25"/>
  <cols>
    <col min="1" max="1" width="13.85546875" bestFit="1" customWidth="1"/>
    <col min="2" max="3" width="6" bestFit="1" customWidth="1"/>
  </cols>
  <sheetData>
    <row r="1" spans="1:3" s="9" customFormat="1" x14ac:dyDescent="0.25">
      <c r="A1" s="8" t="s">
        <v>297</v>
      </c>
    </row>
    <row r="2" spans="1:3" s="7" customFormat="1" x14ac:dyDescent="0.25">
      <c r="A2" s="7" t="s">
        <v>272</v>
      </c>
      <c r="B2" s="7" t="s">
        <v>273</v>
      </c>
      <c r="C2" s="7" t="s">
        <v>274</v>
      </c>
    </row>
    <row r="3" spans="1:3" x14ac:dyDescent="0.25">
      <c r="A3">
        <v>2005</v>
      </c>
      <c r="B3">
        <v>8</v>
      </c>
      <c r="C3">
        <v>48</v>
      </c>
    </row>
    <row r="4" spans="1:3" x14ac:dyDescent="0.25">
      <c r="A4">
        <v>2006</v>
      </c>
      <c r="B4">
        <v>7</v>
      </c>
      <c r="C4">
        <v>35</v>
      </c>
    </row>
    <row r="5" spans="1:3" x14ac:dyDescent="0.25">
      <c r="A5">
        <v>2007</v>
      </c>
      <c r="B5">
        <v>8</v>
      </c>
      <c r="C5">
        <v>39</v>
      </c>
    </row>
    <row r="6" spans="1:3" x14ac:dyDescent="0.25">
      <c r="A6">
        <v>2008</v>
      </c>
      <c r="B6">
        <v>14</v>
      </c>
      <c r="C6">
        <v>48</v>
      </c>
    </row>
    <row r="7" spans="1:3" x14ac:dyDescent="0.25">
      <c r="A7">
        <v>2009</v>
      </c>
      <c r="B7">
        <v>0</v>
      </c>
      <c r="C7">
        <v>34</v>
      </c>
    </row>
    <row r="8" spans="1:3" x14ac:dyDescent="0.25">
      <c r="A8">
        <v>2010</v>
      </c>
      <c r="B8">
        <v>5</v>
      </c>
      <c r="C8">
        <v>24</v>
      </c>
    </row>
    <row r="9" spans="1:3" x14ac:dyDescent="0.25">
      <c r="A9">
        <v>2011</v>
      </c>
      <c r="B9">
        <v>11</v>
      </c>
      <c r="C9">
        <v>39</v>
      </c>
    </row>
    <row r="10" spans="1:3" x14ac:dyDescent="0.25">
      <c r="A10">
        <v>2012</v>
      </c>
      <c r="B10">
        <v>4</v>
      </c>
      <c r="C10">
        <v>27</v>
      </c>
    </row>
    <row r="11" spans="1:3" x14ac:dyDescent="0.25">
      <c r="A11">
        <v>2013</v>
      </c>
      <c r="B11">
        <v>8</v>
      </c>
      <c r="C11">
        <v>31</v>
      </c>
    </row>
    <row r="12" spans="1:3" x14ac:dyDescent="0.25">
      <c r="A12">
        <v>2014</v>
      </c>
      <c r="B12">
        <v>5</v>
      </c>
      <c r="C12">
        <v>24</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S12" sqref="S12"/>
    </sheetView>
  </sheetViews>
  <sheetFormatPr defaultRowHeight="15" x14ac:dyDescent="0.25"/>
  <cols>
    <col min="1" max="1" width="13.85546875" bestFit="1" customWidth="1"/>
    <col min="2" max="3" width="6" bestFit="1" customWidth="1"/>
  </cols>
  <sheetData>
    <row r="1" spans="1:3" s="9" customFormat="1" x14ac:dyDescent="0.25">
      <c r="A1" s="8" t="s">
        <v>298</v>
      </c>
    </row>
    <row r="2" spans="1:3" s="7" customFormat="1" x14ac:dyDescent="0.25">
      <c r="A2" s="7" t="s">
        <v>272</v>
      </c>
      <c r="B2" s="7" t="s">
        <v>273</v>
      </c>
      <c r="C2" s="7" t="s">
        <v>274</v>
      </c>
    </row>
    <row r="3" spans="1:3" x14ac:dyDescent="0.25">
      <c r="A3">
        <v>2005</v>
      </c>
      <c r="B3">
        <v>3</v>
      </c>
      <c r="C3">
        <v>17</v>
      </c>
    </row>
    <row r="4" spans="1:3" x14ac:dyDescent="0.25">
      <c r="A4">
        <v>2006</v>
      </c>
      <c r="B4">
        <v>3</v>
      </c>
      <c r="C4">
        <v>17</v>
      </c>
    </row>
    <row r="5" spans="1:3" x14ac:dyDescent="0.25">
      <c r="A5">
        <v>2007</v>
      </c>
      <c r="B5">
        <v>6</v>
      </c>
      <c r="C5">
        <v>22</v>
      </c>
    </row>
    <row r="6" spans="1:3" x14ac:dyDescent="0.25">
      <c r="A6">
        <v>2008</v>
      </c>
      <c r="B6">
        <v>6</v>
      </c>
      <c r="C6">
        <v>10</v>
      </c>
    </row>
    <row r="7" spans="1:3" x14ac:dyDescent="0.25">
      <c r="A7">
        <v>2009</v>
      </c>
      <c r="B7">
        <v>2</v>
      </c>
      <c r="C7">
        <v>13</v>
      </c>
    </row>
    <row r="8" spans="1:3" x14ac:dyDescent="0.25">
      <c r="A8">
        <v>2010</v>
      </c>
      <c r="B8">
        <v>1</v>
      </c>
      <c r="C8">
        <v>6</v>
      </c>
    </row>
    <row r="9" spans="1:3" x14ac:dyDescent="0.25">
      <c r="A9">
        <v>2011</v>
      </c>
      <c r="B9">
        <v>5</v>
      </c>
      <c r="C9">
        <v>11</v>
      </c>
    </row>
    <row r="10" spans="1:3" x14ac:dyDescent="0.25">
      <c r="A10">
        <v>2012</v>
      </c>
      <c r="B10">
        <v>4</v>
      </c>
      <c r="C10">
        <v>9</v>
      </c>
    </row>
    <row r="11" spans="1:3" x14ac:dyDescent="0.25">
      <c r="A11">
        <v>2013</v>
      </c>
      <c r="B11">
        <v>2</v>
      </c>
      <c r="C11">
        <v>13</v>
      </c>
    </row>
    <row r="12" spans="1:3" x14ac:dyDescent="0.25">
      <c r="A12">
        <v>2014</v>
      </c>
      <c r="B12">
        <v>3</v>
      </c>
      <c r="C12">
        <v>12</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F29" sqref="F29"/>
    </sheetView>
  </sheetViews>
  <sheetFormatPr defaultRowHeight="15" x14ac:dyDescent="0.25"/>
  <cols>
    <col min="1" max="1" width="13.85546875" bestFit="1" customWidth="1"/>
    <col min="2" max="3" width="12" bestFit="1" customWidth="1"/>
  </cols>
  <sheetData>
    <row r="1" spans="1:3" s="9" customFormat="1" x14ac:dyDescent="0.25">
      <c r="A1" s="8" t="s">
        <v>299</v>
      </c>
    </row>
    <row r="2" spans="1:3" s="7" customFormat="1" x14ac:dyDescent="0.25">
      <c r="A2" s="7" t="s">
        <v>272</v>
      </c>
      <c r="B2" s="7" t="s">
        <v>273</v>
      </c>
      <c r="C2" s="7" t="s">
        <v>274</v>
      </c>
    </row>
    <row r="3" spans="1:3" x14ac:dyDescent="0.25">
      <c r="A3">
        <v>2005</v>
      </c>
      <c r="B3">
        <v>0.30201044578629366</v>
      </c>
      <c r="C3">
        <v>1.8120626747177617</v>
      </c>
    </row>
    <row r="4" spans="1:3" x14ac:dyDescent="0.25">
      <c r="A4">
        <v>2006</v>
      </c>
      <c r="B4">
        <v>0.2751301955389604</v>
      </c>
      <c r="C4">
        <v>1.375650977694802</v>
      </c>
    </row>
    <row r="5" spans="1:3" x14ac:dyDescent="0.25">
      <c r="A5">
        <v>2007</v>
      </c>
      <c r="B5">
        <v>0.27124216025393694</v>
      </c>
      <c r="C5">
        <v>1.3223055312379424</v>
      </c>
    </row>
    <row r="6" spans="1:3" x14ac:dyDescent="0.25">
      <c r="A6">
        <v>2008</v>
      </c>
      <c r="B6">
        <v>0.70850453417598136</v>
      </c>
      <c r="C6">
        <v>2.4291584028890791</v>
      </c>
    </row>
    <row r="7" spans="1:3" x14ac:dyDescent="0.25">
      <c r="A7">
        <v>2009</v>
      </c>
      <c r="B7">
        <v>0</v>
      </c>
      <c r="C7">
        <v>1.8462377204828673</v>
      </c>
    </row>
    <row r="8" spans="1:3" x14ac:dyDescent="0.25">
      <c r="A8">
        <v>2010</v>
      </c>
      <c r="B8">
        <v>0.27362685833680839</v>
      </c>
      <c r="C8">
        <v>1.3134089200166803</v>
      </c>
    </row>
    <row r="9" spans="1:3" x14ac:dyDescent="0.25">
      <c r="A9" t="s">
        <v>344</v>
      </c>
    </row>
    <row r="10" spans="1:3" x14ac:dyDescent="0.25">
      <c r="A10">
        <v>2012</v>
      </c>
      <c r="B10">
        <v>0.19301544654364827</v>
      </c>
      <c r="C10">
        <v>1.3028542641696259</v>
      </c>
    </row>
    <row r="11" spans="1:3" x14ac:dyDescent="0.25">
      <c r="A11">
        <v>2013</v>
      </c>
      <c r="B11">
        <v>0.3541125077406781</v>
      </c>
      <c r="C11">
        <v>1.3721859674951276</v>
      </c>
    </row>
    <row r="12" spans="1:3" x14ac:dyDescent="0.25">
      <c r="A12">
        <v>2014</v>
      </c>
      <c r="B12">
        <v>0.20225465398071543</v>
      </c>
      <c r="C12">
        <v>0.97082233910743398</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O26" sqref="O26"/>
    </sheetView>
  </sheetViews>
  <sheetFormatPr defaultRowHeight="15" x14ac:dyDescent="0.25"/>
  <cols>
    <col min="1" max="1" width="13.85546875" bestFit="1" customWidth="1"/>
    <col min="2" max="3" width="12" bestFit="1" customWidth="1"/>
  </cols>
  <sheetData>
    <row r="1" spans="1:3" s="9" customFormat="1" x14ac:dyDescent="0.25">
      <c r="A1" s="8" t="s">
        <v>300</v>
      </c>
    </row>
    <row r="2" spans="1:3" s="7" customFormat="1" x14ac:dyDescent="0.25">
      <c r="A2" s="7" t="s">
        <v>272</v>
      </c>
      <c r="B2" s="7" t="s">
        <v>273</v>
      </c>
      <c r="C2" s="7" t="s">
        <v>274</v>
      </c>
    </row>
    <row r="3" spans="1:3" x14ac:dyDescent="0.25">
      <c r="A3">
        <v>2005</v>
      </c>
      <c r="B3">
        <v>0.26647717178895008</v>
      </c>
      <c r="C3">
        <v>1.5100373068040505</v>
      </c>
    </row>
    <row r="4" spans="1:3" x14ac:dyDescent="0.25">
      <c r="A4">
        <v>2006</v>
      </c>
      <c r="B4">
        <v>0.25524485639073563</v>
      </c>
      <c r="C4">
        <v>1.446387519547502</v>
      </c>
    </row>
    <row r="5" spans="1:3" x14ac:dyDescent="0.25">
      <c r="A5">
        <v>2007</v>
      </c>
      <c r="B5">
        <v>0.57598488615658727</v>
      </c>
      <c r="C5">
        <v>2.1119445825741532</v>
      </c>
    </row>
    <row r="6" spans="1:3" x14ac:dyDescent="0.25">
      <c r="A6">
        <v>2008</v>
      </c>
      <c r="B6">
        <v>0.49679895870938257</v>
      </c>
      <c r="C6">
        <v>0.82799826451563763</v>
      </c>
    </row>
    <row r="7" spans="1:3" x14ac:dyDescent="0.25">
      <c r="A7">
        <v>2009</v>
      </c>
      <c r="B7">
        <v>0.19206797669831308</v>
      </c>
      <c r="C7">
        <v>1.2484418485390349</v>
      </c>
    </row>
    <row r="8" spans="1:3" x14ac:dyDescent="0.25">
      <c r="A8">
        <v>2010</v>
      </c>
      <c r="B8">
        <v>7.9589445802770983E-2</v>
      </c>
      <c r="C8">
        <v>0.47753667481662593</v>
      </c>
    </row>
    <row r="9" spans="1:3" x14ac:dyDescent="0.25">
      <c r="A9" t="s">
        <v>344</v>
      </c>
    </row>
    <row r="10" spans="1:3" x14ac:dyDescent="0.25">
      <c r="A10">
        <v>2012</v>
      </c>
      <c r="B10">
        <v>0.27959299647503127</v>
      </c>
      <c r="C10">
        <v>0.62908424206882041</v>
      </c>
    </row>
    <row r="11" spans="1:3" x14ac:dyDescent="0.25">
      <c r="A11">
        <v>2013</v>
      </c>
      <c r="B11">
        <v>0.18325809061562806</v>
      </c>
      <c r="C11">
        <v>1.1911775890015823</v>
      </c>
    </row>
    <row r="12" spans="1:3" x14ac:dyDescent="0.25">
      <c r="A12">
        <v>2014</v>
      </c>
      <c r="B12">
        <v>0.26341275813352744</v>
      </c>
      <c r="C12">
        <v>1.0536510325341097</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I29" sqref="I29"/>
    </sheetView>
  </sheetViews>
  <sheetFormatPr defaultRowHeight="15" x14ac:dyDescent="0.25"/>
  <cols>
    <col min="1" max="1" width="36" bestFit="1" customWidth="1"/>
    <col min="2" max="2" width="6" bestFit="1" customWidth="1"/>
    <col min="3" max="3" width="10.42578125" bestFit="1" customWidth="1"/>
  </cols>
  <sheetData>
    <row r="1" spans="1:3" s="9" customFormat="1" x14ac:dyDescent="0.25">
      <c r="A1" s="8" t="s">
        <v>301</v>
      </c>
    </row>
    <row r="2" spans="1:3" s="7" customFormat="1" x14ac:dyDescent="0.25">
      <c r="A2" s="7" t="s">
        <v>283</v>
      </c>
      <c r="B2" s="7" t="s">
        <v>273</v>
      </c>
      <c r="C2" s="7" t="s">
        <v>284</v>
      </c>
    </row>
    <row r="3" spans="1:3" x14ac:dyDescent="0.25">
      <c r="A3" t="s">
        <v>286</v>
      </c>
      <c r="B3">
        <v>2</v>
      </c>
      <c r="C3">
        <v>3</v>
      </c>
    </row>
    <row r="4" spans="1:3" x14ac:dyDescent="0.25">
      <c r="A4" t="s">
        <v>287</v>
      </c>
      <c r="B4">
        <v>0</v>
      </c>
      <c r="C4">
        <v>4</v>
      </c>
    </row>
    <row r="5" spans="1:3" x14ac:dyDescent="0.25">
      <c r="A5" t="s">
        <v>302</v>
      </c>
      <c r="B5">
        <v>0</v>
      </c>
      <c r="C5">
        <v>2</v>
      </c>
    </row>
    <row r="6" spans="1:3" x14ac:dyDescent="0.25">
      <c r="A6" t="s">
        <v>303</v>
      </c>
      <c r="B6">
        <v>0</v>
      </c>
      <c r="C6">
        <v>2</v>
      </c>
    </row>
    <row r="7" spans="1:3" x14ac:dyDescent="0.25">
      <c r="A7" t="s">
        <v>304</v>
      </c>
      <c r="B7">
        <v>0</v>
      </c>
      <c r="C7">
        <v>2</v>
      </c>
    </row>
    <row r="8" spans="1:3" x14ac:dyDescent="0.25">
      <c r="A8" t="s">
        <v>305</v>
      </c>
      <c r="B8">
        <v>1</v>
      </c>
      <c r="C8">
        <v>0</v>
      </c>
    </row>
    <row r="9" spans="1:3" x14ac:dyDescent="0.25">
      <c r="A9" t="s">
        <v>306</v>
      </c>
      <c r="B9">
        <v>0</v>
      </c>
      <c r="C9">
        <v>1</v>
      </c>
    </row>
    <row r="10" spans="1:3" x14ac:dyDescent="0.25">
      <c r="A10" t="s">
        <v>285</v>
      </c>
      <c r="B10">
        <v>0</v>
      </c>
      <c r="C10">
        <v>1</v>
      </c>
    </row>
    <row r="11" spans="1:3" x14ac:dyDescent="0.25">
      <c r="A11" t="s">
        <v>307</v>
      </c>
      <c r="B11">
        <v>0</v>
      </c>
      <c r="C11">
        <v>1</v>
      </c>
    </row>
    <row r="12" spans="1:3" x14ac:dyDescent="0.25">
      <c r="A12" t="s">
        <v>308</v>
      </c>
      <c r="B12">
        <v>0</v>
      </c>
      <c r="C12">
        <v>1</v>
      </c>
    </row>
    <row r="13" spans="1:3" x14ac:dyDescent="0.25">
      <c r="A13" t="s">
        <v>309</v>
      </c>
      <c r="B13">
        <v>0</v>
      </c>
      <c r="C13">
        <v>1</v>
      </c>
    </row>
    <row r="14" spans="1:3" x14ac:dyDescent="0.25">
      <c r="A14" t="s">
        <v>310</v>
      </c>
      <c r="B14">
        <v>0</v>
      </c>
      <c r="C14">
        <v>1</v>
      </c>
    </row>
    <row r="15" spans="1:3" x14ac:dyDescent="0.25">
      <c r="A15" t="s">
        <v>311</v>
      </c>
      <c r="B15">
        <v>2</v>
      </c>
      <c r="C15">
        <v>0</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O25" sqref="O25"/>
    </sheetView>
  </sheetViews>
  <sheetFormatPr defaultRowHeight="15" x14ac:dyDescent="0.25"/>
  <cols>
    <col min="1" max="1" width="14.5703125" bestFit="1" customWidth="1"/>
    <col min="2" max="2" width="6" bestFit="1" customWidth="1"/>
    <col min="3" max="3" width="10.42578125" bestFit="1" customWidth="1"/>
  </cols>
  <sheetData>
    <row r="1" spans="1:3" s="9" customFormat="1" x14ac:dyDescent="0.25">
      <c r="A1" s="8" t="s">
        <v>312</v>
      </c>
    </row>
    <row r="2" spans="1:3" s="7" customFormat="1" x14ac:dyDescent="0.25">
      <c r="A2" s="7" t="s">
        <v>290</v>
      </c>
      <c r="B2" s="7" t="s">
        <v>273</v>
      </c>
      <c r="C2" s="7" t="s">
        <v>284</v>
      </c>
    </row>
    <row r="3" spans="1:3" x14ac:dyDescent="0.25">
      <c r="A3" t="s">
        <v>292</v>
      </c>
      <c r="B3">
        <v>2</v>
      </c>
      <c r="C3">
        <v>4</v>
      </c>
    </row>
    <row r="4" spans="1:3" x14ac:dyDescent="0.25">
      <c r="A4" t="s">
        <v>313</v>
      </c>
      <c r="B4">
        <v>0</v>
      </c>
      <c r="C4">
        <v>5</v>
      </c>
    </row>
    <row r="5" spans="1:3" x14ac:dyDescent="0.25">
      <c r="A5" t="s">
        <v>314</v>
      </c>
      <c r="B5">
        <v>1</v>
      </c>
      <c r="C5">
        <v>2</v>
      </c>
    </row>
    <row r="6" spans="1:3" x14ac:dyDescent="0.25">
      <c r="A6" t="s">
        <v>315</v>
      </c>
      <c r="B6">
        <v>1</v>
      </c>
      <c r="C6">
        <v>1</v>
      </c>
    </row>
    <row r="7" spans="1:3" x14ac:dyDescent="0.25">
      <c r="A7" t="s">
        <v>316</v>
      </c>
      <c r="B7">
        <v>0</v>
      </c>
      <c r="C7">
        <v>2</v>
      </c>
    </row>
    <row r="8" spans="1:3" x14ac:dyDescent="0.25">
      <c r="A8" t="s">
        <v>317</v>
      </c>
      <c r="B8">
        <v>0</v>
      </c>
      <c r="C8">
        <v>2</v>
      </c>
    </row>
    <row r="9" spans="1:3" x14ac:dyDescent="0.25">
      <c r="A9" t="s">
        <v>291</v>
      </c>
      <c r="B9">
        <v>0</v>
      </c>
      <c r="C9">
        <v>2</v>
      </c>
    </row>
    <row r="10" spans="1:3" x14ac:dyDescent="0.25">
      <c r="A10" t="s">
        <v>293</v>
      </c>
      <c r="B10">
        <v>0</v>
      </c>
      <c r="C10">
        <v>1</v>
      </c>
    </row>
    <row r="11" spans="1:3" x14ac:dyDescent="0.25">
      <c r="A11" t="s">
        <v>318</v>
      </c>
      <c r="B11">
        <v>1</v>
      </c>
      <c r="C11">
        <v>0</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Q6" sqref="Q6"/>
    </sheetView>
  </sheetViews>
  <sheetFormatPr defaultRowHeight="15" x14ac:dyDescent="0.25"/>
  <cols>
    <col min="1" max="1" width="38.5703125" bestFit="1" customWidth="1"/>
    <col min="2" max="2" width="6" bestFit="1" customWidth="1"/>
    <col min="3" max="3" width="10.42578125" bestFit="1" customWidth="1"/>
  </cols>
  <sheetData>
    <row r="1" spans="1:3" s="9" customFormat="1" x14ac:dyDescent="0.25">
      <c r="A1" s="8" t="s">
        <v>319</v>
      </c>
    </row>
    <row r="2" spans="1:3" s="7" customFormat="1" x14ac:dyDescent="0.25">
      <c r="A2" s="7" t="s">
        <v>283</v>
      </c>
      <c r="B2" s="7" t="s">
        <v>273</v>
      </c>
      <c r="C2" s="7" t="s">
        <v>284</v>
      </c>
    </row>
    <row r="3" spans="1:3" x14ac:dyDescent="0.25">
      <c r="A3" t="s">
        <v>286</v>
      </c>
      <c r="B3">
        <v>2</v>
      </c>
      <c r="C3">
        <v>3</v>
      </c>
    </row>
    <row r="4" spans="1:3" x14ac:dyDescent="0.25">
      <c r="A4" t="s">
        <v>287</v>
      </c>
      <c r="B4">
        <v>0</v>
      </c>
      <c r="C4">
        <v>4</v>
      </c>
    </row>
    <row r="5" spans="1:3" x14ac:dyDescent="0.25">
      <c r="A5" t="s">
        <v>320</v>
      </c>
      <c r="B5">
        <v>1</v>
      </c>
      <c r="C5">
        <v>0</v>
      </c>
    </row>
    <row r="6" spans="1:3" x14ac:dyDescent="0.25">
      <c r="A6" t="s">
        <v>321</v>
      </c>
      <c r="B6">
        <v>0</v>
      </c>
      <c r="C6">
        <v>1</v>
      </c>
    </row>
    <row r="7" spans="1:3" x14ac:dyDescent="0.25">
      <c r="A7" t="s">
        <v>288</v>
      </c>
      <c r="B7">
        <v>0</v>
      </c>
      <c r="C7">
        <v>1</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P29" sqref="P29"/>
    </sheetView>
  </sheetViews>
  <sheetFormatPr defaultRowHeight="15" x14ac:dyDescent="0.25"/>
  <cols>
    <col min="1" max="1" width="14.5703125" bestFit="1" customWidth="1"/>
    <col min="2" max="2" width="6" bestFit="1" customWidth="1"/>
    <col min="3" max="3" width="10.42578125" bestFit="1" customWidth="1"/>
  </cols>
  <sheetData>
    <row r="1" spans="1:3" s="9" customFormat="1" x14ac:dyDescent="0.25">
      <c r="A1" s="8" t="s">
        <v>322</v>
      </c>
    </row>
    <row r="2" spans="1:3" s="7" customFormat="1" x14ac:dyDescent="0.25">
      <c r="A2" s="7" t="s">
        <v>290</v>
      </c>
      <c r="B2" s="7" t="s">
        <v>273</v>
      </c>
      <c r="C2" s="7" t="s">
        <v>284</v>
      </c>
    </row>
    <row r="3" spans="1:3" x14ac:dyDescent="0.25">
      <c r="A3" t="s">
        <v>293</v>
      </c>
      <c r="B3">
        <v>0</v>
      </c>
      <c r="C3">
        <v>4</v>
      </c>
    </row>
    <row r="4" spans="1:3" x14ac:dyDescent="0.25">
      <c r="A4" t="s">
        <v>292</v>
      </c>
      <c r="B4">
        <v>2</v>
      </c>
      <c r="C4">
        <v>1</v>
      </c>
    </row>
    <row r="5" spans="1:3" x14ac:dyDescent="0.25">
      <c r="A5" t="s">
        <v>316</v>
      </c>
      <c r="B5">
        <v>1</v>
      </c>
      <c r="C5">
        <v>2</v>
      </c>
    </row>
    <row r="6" spans="1:3" x14ac:dyDescent="0.25">
      <c r="A6" t="s">
        <v>313</v>
      </c>
      <c r="B6">
        <v>0</v>
      </c>
      <c r="C6">
        <v>1</v>
      </c>
    </row>
    <row r="7" spans="1:3" x14ac:dyDescent="0.25">
      <c r="A7" t="s">
        <v>317</v>
      </c>
      <c r="B7">
        <v>0</v>
      </c>
      <c r="C7">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workbookViewId="0">
      <selection sqref="A1:XFD1"/>
    </sheetView>
  </sheetViews>
  <sheetFormatPr defaultRowHeight="15" x14ac:dyDescent="0.25"/>
  <cols>
    <col min="1" max="1" width="12.5703125" bestFit="1" customWidth="1"/>
    <col min="2" max="2" width="12" bestFit="1" customWidth="1"/>
    <col min="3" max="3" width="10.7109375" bestFit="1" customWidth="1"/>
    <col min="4" max="4" width="8.42578125" bestFit="1" customWidth="1"/>
    <col min="5" max="5" width="9.85546875" bestFit="1" customWidth="1"/>
    <col min="6" max="6" width="23.57031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s>
  <sheetData>
    <row r="1" spans="1:21" s="9" customFormat="1" x14ac:dyDescent="0.25">
      <c r="A1" s="8" t="s">
        <v>33</v>
      </c>
    </row>
    <row r="2" spans="1:21" s="7" customFormat="1" x14ac:dyDescent="0.25">
      <c r="A2" s="7" t="s">
        <v>34</v>
      </c>
      <c r="B2" s="7" t="s">
        <v>35</v>
      </c>
      <c r="C2" s="7" t="s">
        <v>36</v>
      </c>
      <c r="D2" s="7" t="s">
        <v>37</v>
      </c>
      <c r="E2" s="7" t="s">
        <v>38</v>
      </c>
      <c r="F2" s="7" t="s">
        <v>39</v>
      </c>
      <c r="G2" s="7" t="s">
        <v>40</v>
      </c>
      <c r="H2" s="7" t="s">
        <v>41</v>
      </c>
      <c r="I2" s="7" t="s">
        <v>42</v>
      </c>
      <c r="J2" s="7" t="s">
        <v>43</v>
      </c>
      <c r="K2" s="7" t="s">
        <v>44</v>
      </c>
      <c r="L2" s="7" t="s">
        <v>45</v>
      </c>
      <c r="M2" s="7" t="s">
        <v>46</v>
      </c>
      <c r="N2" s="7" t="s">
        <v>47</v>
      </c>
      <c r="O2" s="7" t="s">
        <v>48</v>
      </c>
      <c r="P2" s="7" t="s">
        <v>49</v>
      </c>
      <c r="Q2" s="7" t="s">
        <v>50</v>
      </c>
      <c r="R2" s="7" t="s">
        <v>51</v>
      </c>
      <c r="S2" s="7" t="s">
        <v>52</v>
      </c>
      <c r="T2" s="7" t="s">
        <v>53</v>
      </c>
      <c r="U2" s="7" t="s">
        <v>54</v>
      </c>
    </row>
    <row r="3" spans="1:21" x14ac:dyDescent="0.25">
      <c r="A3" t="s">
        <v>55</v>
      </c>
      <c r="B3">
        <v>1</v>
      </c>
      <c r="C3" s="5">
        <v>41666</v>
      </c>
      <c r="D3" t="s">
        <v>56</v>
      </c>
      <c r="E3" t="s">
        <v>57</v>
      </c>
      <c r="F3" t="s">
        <v>58</v>
      </c>
      <c r="G3" t="s">
        <v>59</v>
      </c>
      <c r="H3" t="s">
        <v>60</v>
      </c>
      <c r="I3">
        <v>3</v>
      </c>
      <c r="K3" t="s">
        <v>61</v>
      </c>
      <c r="L3" t="s">
        <v>62</v>
      </c>
      <c r="M3" t="s">
        <v>63</v>
      </c>
      <c r="N3" t="s">
        <v>64</v>
      </c>
      <c r="O3" t="s">
        <v>65</v>
      </c>
      <c r="P3" t="s">
        <v>66</v>
      </c>
      <c r="Q3" t="s">
        <v>67</v>
      </c>
      <c r="S3" t="s">
        <v>68</v>
      </c>
      <c r="T3" t="s">
        <v>69</v>
      </c>
      <c r="U3" s="6" t="str">
        <f>HYPERLINK("http://www.ntsb.gov/_layouts/ntsb.aviation/brief.aspx?ev_id=20140127X44720&amp;key=1", "Synopsis")</f>
        <v>Synopsis</v>
      </c>
    </row>
    <row r="4" spans="1:21" x14ac:dyDescent="0.25">
      <c r="A4" t="s">
        <v>70</v>
      </c>
      <c r="B4">
        <v>1</v>
      </c>
      <c r="C4" s="5">
        <v>41672</v>
      </c>
      <c r="D4" t="s">
        <v>71</v>
      </c>
      <c r="E4" t="s">
        <v>72</v>
      </c>
      <c r="F4" t="s">
        <v>73</v>
      </c>
      <c r="G4" t="s">
        <v>74</v>
      </c>
      <c r="H4" t="s">
        <v>60</v>
      </c>
      <c r="J4">
        <v>1</v>
      </c>
      <c r="K4" t="s">
        <v>75</v>
      </c>
      <c r="L4" t="s">
        <v>76</v>
      </c>
      <c r="M4" t="s">
        <v>63</v>
      </c>
      <c r="N4" t="s">
        <v>64</v>
      </c>
      <c r="O4" t="s">
        <v>65</v>
      </c>
      <c r="P4" t="s">
        <v>66</v>
      </c>
      <c r="Q4" t="s">
        <v>77</v>
      </c>
      <c r="S4" t="s">
        <v>78</v>
      </c>
      <c r="T4" t="s">
        <v>79</v>
      </c>
      <c r="U4" s="6" t="str">
        <f>HYPERLINK("http://www.ntsb.gov/_layouts/ntsb.aviation/brief.aspx?ev_id=20140203X03851&amp;key=1", "Synopsis")</f>
        <v>Synopsis</v>
      </c>
    </row>
    <row r="5" spans="1:21" x14ac:dyDescent="0.25">
      <c r="A5" t="s">
        <v>80</v>
      </c>
      <c r="B5">
        <v>1</v>
      </c>
      <c r="C5" s="5">
        <v>41684</v>
      </c>
      <c r="D5" t="s">
        <v>81</v>
      </c>
      <c r="E5" t="s">
        <v>82</v>
      </c>
      <c r="F5" t="s">
        <v>83</v>
      </c>
      <c r="G5" t="s">
        <v>84</v>
      </c>
      <c r="H5" t="s">
        <v>60</v>
      </c>
      <c r="I5">
        <v>2</v>
      </c>
      <c r="K5" t="s">
        <v>61</v>
      </c>
      <c r="L5" t="s">
        <v>62</v>
      </c>
      <c r="M5" t="s">
        <v>63</v>
      </c>
      <c r="N5" t="s">
        <v>85</v>
      </c>
      <c r="O5" t="s">
        <v>65</v>
      </c>
      <c r="P5" t="s">
        <v>66</v>
      </c>
      <c r="Q5" t="s">
        <v>77</v>
      </c>
      <c r="S5" t="s">
        <v>86</v>
      </c>
      <c r="T5" t="s">
        <v>87</v>
      </c>
      <c r="U5" s="6" t="str">
        <f>HYPERLINK("http://www.ntsb.gov/_layouts/ntsb.aviation/brief.aspx?ev_id=20140215X74539&amp;key=1", "Synopsis")</f>
        <v>Synopsis</v>
      </c>
    </row>
    <row r="6" spans="1:21" x14ac:dyDescent="0.25">
      <c r="A6" t="s">
        <v>88</v>
      </c>
      <c r="B6">
        <v>1</v>
      </c>
      <c r="C6" s="5">
        <v>41696</v>
      </c>
      <c r="D6" t="s">
        <v>89</v>
      </c>
      <c r="E6" t="s">
        <v>90</v>
      </c>
      <c r="F6" t="s">
        <v>91</v>
      </c>
      <c r="G6" t="s">
        <v>92</v>
      </c>
      <c r="H6" t="s">
        <v>60</v>
      </c>
      <c r="I6">
        <v>3</v>
      </c>
      <c r="J6">
        <v>3</v>
      </c>
      <c r="K6" t="s">
        <v>61</v>
      </c>
      <c r="L6" t="s">
        <v>93</v>
      </c>
      <c r="M6" t="s">
        <v>63</v>
      </c>
      <c r="N6" t="s">
        <v>64</v>
      </c>
      <c r="O6" t="s">
        <v>65</v>
      </c>
      <c r="P6" t="s">
        <v>66</v>
      </c>
      <c r="Q6" t="s">
        <v>77</v>
      </c>
      <c r="S6" t="s">
        <v>94</v>
      </c>
      <c r="T6" t="s">
        <v>94</v>
      </c>
      <c r="U6" s="6" t="str">
        <f>HYPERLINK("http://www.ntsb.gov/_layouts/ntsb.aviation/brief.aspx?ev_id=20140227X53145&amp;key=1", "Synopsis")</f>
        <v>Synopsis</v>
      </c>
    </row>
    <row r="7" spans="1:21" x14ac:dyDescent="0.25">
      <c r="A7" t="s">
        <v>95</v>
      </c>
      <c r="B7">
        <v>1</v>
      </c>
      <c r="C7" s="5">
        <v>41737</v>
      </c>
      <c r="D7" t="s">
        <v>96</v>
      </c>
      <c r="E7" t="s">
        <v>97</v>
      </c>
      <c r="F7" t="s">
        <v>98</v>
      </c>
      <c r="G7" t="s">
        <v>99</v>
      </c>
      <c r="H7" t="s">
        <v>60</v>
      </c>
      <c r="K7" t="s">
        <v>76</v>
      </c>
      <c r="L7" t="s">
        <v>93</v>
      </c>
      <c r="M7" t="s">
        <v>63</v>
      </c>
      <c r="N7" t="s">
        <v>85</v>
      </c>
      <c r="O7" t="s">
        <v>65</v>
      </c>
      <c r="P7" t="s">
        <v>66</v>
      </c>
      <c r="Q7" t="s">
        <v>77</v>
      </c>
      <c r="S7" t="s">
        <v>86</v>
      </c>
      <c r="T7" t="s">
        <v>100</v>
      </c>
      <c r="U7" s="6" t="str">
        <f>HYPERLINK("http://www.ntsb.gov/_layouts/ntsb.aviation/brief.aspx?ev_id=20140409X75127&amp;key=1", "Synopsis")</f>
        <v>Synopsis</v>
      </c>
    </row>
    <row r="8" spans="1:21" x14ac:dyDescent="0.25">
      <c r="A8" t="s">
        <v>101</v>
      </c>
      <c r="B8">
        <v>1</v>
      </c>
      <c r="C8" s="5">
        <v>41750</v>
      </c>
      <c r="D8" t="s">
        <v>102</v>
      </c>
      <c r="E8" t="s">
        <v>103</v>
      </c>
      <c r="F8" t="s">
        <v>104</v>
      </c>
      <c r="G8" t="s">
        <v>105</v>
      </c>
      <c r="H8" t="s">
        <v>60</v>
      </c>
      <c r="K8" t="s">
        <v>76</v>
      </c>
      <c r="L8" t="s">
        <v>93</v>
      </c>
      <c r="M8" t="s">
        <v>63</v>
      </c>
      <c r="N8" t="s">
        <v>64</v>
      </c>
      <c r="O8" t="s">
        <v>65</v>
      </c>
      <c r="P8" t="s">
        <v>66</v>
      </c>
      <c r="Q8" t="s">
        <v>77</v>
      </c>
      <c r="S8" t="s">
        <v>106</v>
      </c>
      <c r="T8" t="s">
        <v>87</v>
      </c>
      <c r="U8" s="6" t="str">
        <f>HYPERLINK("http://www.ntsb.gov/_layouts/ntsb.aviation/brief.aspx?ev_id=20140422X91651&amp;key=1", "Synopsis")</f>
        <v>Synopsis</v>
      </c>
    </row>
    <row r="9" spans="1:21" x14ac:dyDescent="0.25">
      <c r="A9" t="s">
        <v>107</v>
      </c>
      <c r="B9">
        <v>1</v>
      </c>
      <c r="C9" s="5">
        <v>41762</v>
      </c>
      <c r="D9" t="s">
        <v>108</v>
      </c>
      <c r="E9" t="s">
        <v>109</v>
      </c>
      <c r="F9" t="s">
        <v>110</v>
      </c>
      <c r="G9" t="s">
        <v>59</v>
      </c>
      <c r="H9" t="s">
        <v>60</v>
      </c>
      <c r="K9" t="s">
        <v>76</v>
      </c>
      <c r="L9" t="s">
        <v>93</v>
      </c>
      <c r="M9" t="s">
        <v>63</v>
      </c>
      <c r="N9" t="s">
        <v>64</v>
      </c>
      <c r="O9" t="s">
        <v>65</v>
      </c>
      <c r="P9" t="s">
        <v>66</v>
      </c>
      <c r="Q9" t="s">
        <v>67</v>
      </c>
      <c r="S9" t="s">
        <v>111</v>
      </c>
      <c r="T9" t="s">
        <v>69</v>
      </c>
      <c r="U9" s="6" t="str">
        <f>HYPERLINK("http://www.ntsb.gov/_layouts/ntsb.aviation/brief.aspx?ev_id=20140508X30821&amp;key=1", "Synopsis")</f>
        <v>Synopsis</v>
      </c>
    </row>
    <row r="10" spans="1:21" x14ac:dyDescent="0.25">
      <c r="A10" t="s">
        <v>112</v>
      </c>
      <c r="B10">
        <v>1</v>
      </c>
      <c r="C10" s="5">
        <v>41768</v>
      </c>
      <c r="D10" t="s">
        <v>113</v>
      </c>
      <c r="E10" t="s">
        <v>114</v>
      </c>
      <c r="F10" t="s">
        <v>115</v>
      </c>
      <c r="G10" t="s">
        <v>105</v>
      </c>
      <c r="H10" t="s">
        <v>60</v>
      </c>
      <c r="K10" t="s">
        <v>76</v>
      </c>
      <c r="L10" t="s">
        <v>93</v>
      </c>
      <c r="M10" t="s">
        <v>63</v>
      </c>
      <c r="N10" t="s">
        <v>64</v>
      </c>
      <c r="O10" t="s">
        <v>65</v>
      </c>
      <c r="P10" t="s">
        <v>66</v>
      </c>
      <c r="Q10" t="s">
        <v>77</v>
      </c>
      <c r="S10" t="s">
        <v>116</v>
      </c>
      <c r="T10" t="s">
        <v>117</v>
      </c>
      <c r="U10" s="6" t="str">
        <f>HYPERLINK("http://www.ntsb.gov/_layouts/ntsb.aviation/brief.aspx?ev_id=20140513X35019&amp;key=1", "Synopsis")</f>
        <v>Synopsis</v>
      </c>
    </row>
    <row r="11" spans="1:21" x14ac:dyDescent="0.25">
      <c r="A11" t="s">
        <v>118</v>
      </c>
      <c r="B11">
        <v>1</v>
      </c>
      <c r="C11" s="5">
        <v>41792</v>
      </c>
      <c r="D11" t="s">
        <v>119</v>
      </c>
      <c r="E11" t="s">
        <v>120</v>
      </c>
      <c r="F11" t="s">
        <v>121</v>
      </c>
      <c r="G11" t="s">
        <v>122</v>
      </c>
      <c r="H11" t="s">
        <v>60</v>
      </c>
      <c r="K11" t="s">
        <v>123</v>
      </c>
      <c r="L11" t="s">
        <v>93</v>
      </c>
      <c r="M11" t="s">
        <v>63</v>
      </c>
      <c r="N11" t="s">
        <v>85</v>
      </c>
      <c r="O11" t="s">
        <v>65</v>
      </c>
      <c r="P11" t="s">
        <v>66</v>
      </c>
      <c r="Q11" t="s">
        <v>77</v>
      </c>
      <c r="S11" t="s">
        <v>124</v>
      </c>
      <c r="T11" t="s">
        <v>100</v>
      </c>
      <c r="U11" s="6" t="str">
        <f>HYPERLINK("http://www.ntsb.gov/_layouts/ntsb.aviation/brief.aspx?ev_id=20140603X25210&amp;key=1", "Synopsis")</f>
        <v>Synopsis</v>
      </c>
    </row>
    <row r="12" spans="1:21" x14ac:dyDescent="0.25">
      <c r="A12" t="s">
        <v>125</v>
      </c>
      <c r="B12">
        <v>1</v>
      </c>
      <c r="C12" s="5">
        <v>41773</v>
      </c>
      <c r="D12" t="s">
        <v>126</v>
      </c>
      <c r="E12" t="s">
        <v>127</v>
      </c>
      <c r="F12" t="s">
        <v>128</v>
      </c>
      <c r="G12" t="s">
        <v>129</v>
      </c>
      <c r="H12" t="s">
        <v>60</v>
      </c>
      <c r="K12" t="s">
        <v>76</v>
      </c>
      <c r="L12" t="s">
        <v>93</v>
      </c>
      <c r="M12" t="s">
        <v>63</v>
      </c>
      <c r="N12" t="s">
        <v>64</v>
      </c>
      <c r="O12" t="s">
        <v>65</v>
      </c>
      <c r="P12" t="s">
        <v>130</v>
      </c>
      <c r="Q12" t="s">
        <v>77</v>
      </c>
      <c r="S12" t="s">
        <v>131</v>
      </c>
      <c r="T12" t="s">
        <v>79</v>
      </c>
      <c r="U12" s="6" t="str">
        <f>HYPERLINK("http://www.ntsb.gov/_layouts/ntsb.aviation/brief.aspx?ev_id=20140603X83103&amp;key=1", "Synopsis")</f>
        <v>Synopsis</v>
      </c>
    </row>
    <row r="13" spans="1:21" x14ac:dyDescent="0.25">
      <c r="A13" t="s">
        <v>132</v>
      </c>
      <c r="B13">
        <v>1</v>
      </c>
      <c r="C13" s="5">
        <v>41797</v>
      </c>
      <c r="D13" t="s">
        <v>133</v>
      </c>
      <c r="E13" t="s">
        <v>134</v>
      </c>
      <c r="F13" t="s">
        <v>135</v>
      </c>
      <c r="G13" t="s">
        <v>136</v>
      </c>
      <c r="H13" t="s">
        <v>60</v>
      </c>
      <c r="K13" t="s">
        <v>76</v>
      </c>
      <c r="L13" t="s">
        <v>93</v>
      </c>
      <c r="M13" t="s">
        <v>63</v>
      </c>
      <c r="N13" t="s">
        <v>64</v>
      </c>
      <c r="O13" t="s">
        <v>65</v>
      </c>
      <c r="P13" t="s">
        <v>66</v>
      </c>
      <c r="Q13" t="s">
        <v>77</v>
      </c>
      <c r="S13" t="s">
        <v>86</v>
      </c>
      <c r="T13" t="s">
        <v>87</v>
      </c>
      <c r="U13" s="6" t="str">
        <f>HYPERLINK("http://www.ntsb.gov/_layouts/ntsb.aviation/brief.aspx?ev_id=20140608X10855&amp;key=1", "Synopsis")</f>
        <v>Synopsis</v>
      </c>
    </row>
    <row r="14" spans="1:21" x14ac:dyDescent="0.25">
      <c r="A14" t="s">
        <v>137</v>
      </c>
      <c r="B14">
        <v>1</v>
      </c>
      <c r="C14" s="5">
        <v>41799</v>
      </c>
      <c r="D14" t="s">
        <v>138</v>
      </c>
      <c r="E14" t="s">
        <v>139</v>
      </c>
      <c r="F14" t="s">
        <v>140</v>
      </c>
      <c r="G14" t="s">
        <v>129</v>
      </c>
      <c r="H14" t="s">
        <v>60</v>
      </c>
      <c r="K14" t="s">
        <v>76</v>
      </c>
      <c r="L14" t="s">
        <v>93</v>
      </c>
      <c r="M14" t="s">
        <v>63</v>
      </c>
      <c r="N14" t="s">
        <v>64</v>
      </c>
      <c r="O14" t="s">
        <v>65</v>
      </c>
      <c r="P14" t="s">
        <v>130</v>
      </c>
      <c r="Q14" t="s">
        <v>77</v>
      </c>
      <c r="S14" t="s">
        <v>111</v>
      </c>
      <c r="T14" t="s">
        <v>141</v>
      </c>
      <c r="U14" s="6" t="str">
        <f>HYPERLINK("http://www.ntsb.gov/_layouts/ntsb.aviation/brief.aspx?ev_id=20140612X30848&amp;key=1", "Synopsis")</f>
        <v>Synopsis</v>
      </c>
    </row>
    <row r="15" spans="1:21" x14ac:dyDescent="0.25">
      <c r="A15" t="s">
        <v>142</v>
      </c>
      <c r="B15">
        <v>1</v>
      </c>
      <c r="C15" s="5">
        <v>41801</v>
      </c>
      <c r="D15" t="s">
        <v>143</v>
      </c>
      <c r="E15" t="s">
        <v>144</v>
      </c>
      <c r="F15" t="s">
        <v>145</v>
      </c>
      <c r="G15" t="s">
        <v>146</v>
      </c>
      <c r="H15" t="s">
        <v>60</v>
      </c>
      <c r="I15">
        <v>2</v>
      </c>
      <c r="K15" t="s">
        <v>61</v>
      </c>
      <c r="L15" t="s">
        <v>62</v>
      </c>
      <c r="M15" t="s">
        <v>63</v>
      </c>
      <c r="N15" t="s">
        <v>64</v>
      </c>
      <c r="O15" t="s">
        <v>65</v>
      </c>
      <c r="P15" t="s">
        <v>66</v>
      </c>
      <c r="Q15" t="s">
        <v>67</v>
      </c>
      <c r="S15" t="s">
        <v>86</v>
      </c>
      <c r="T15" t="s">
        <v>87</v>
      </c>
      <c r="U15" s="6" t="str">
        <f>HYPERLINK("http://www.ntsb.gov/_layouts/ntsb.aviation/brief.aspx?ev_id=20140612X31159&amp;key=1", "Synopsis")</f>
        <v>Synopsis</v>
      </c>
    </row>
    <row r="16" spans="1:21" x14ac:dyDescent="0.25">
      <c r="A16" t="s">
        <v>147</v>
      </c>
      <c r="B16">
        <v>1</v>
      </c>
      <c r="C16" s="5">
        <v>41807</v>
      </c>
      <c r="D16" t="s">
        <v>148</v>
      </c>
      <c r="E16" t="s">
        <v>149</v>
      </c>
      <c r="F16" t="s">
        <v>150</v>
      </c>
      <c r="G16" t="s">
        <v>92</v>
      </c>
      <c r="H16" t="s">
        <v>60</v>
      </c>
      <c r="K16" t="s">
        <v>76</v>
      </c>
      <c r="L16" t="s">
        <v>93</v>
      </c>
      <c r="M16" t="s">
        <v>63</v>
      </c>
      <c r="N16" t="s">
        <v>64</v>
      </c>
      <c r="O16" t="s">
        <v>65</v>
      </c>
      <c r="P16" t="s">
        <v>66</v>
      </c>
      <c r="Q16" t="s">
        <v>67</v>
      </c>
      <c r="S16" t="s">
        <v>111</v>
      </c>
      <c r="T16" t="s">
        <v>141</v>
      </c>
      <c r="U16" s="6" t="str">
        <f>HYPERLINK("http://www.ntsb.gov/_layouts/ntsb.aviation/brief.aspx?ev_id=20140619X32751&amp;key=1", "Synopsis")</f>
        <v>Synopsis</v>
      </c>
    </row>
    <row r="17" spans="1:21" x14ac:dyDescent="0.25">
      <c r="A17" t="s">
        <v>151</v>
      </c>
      <c r="B17">
        <v>1</v>
      </c>
      <c r="C17" s="5">
        <v>41808</v>
      </c>
      <c r="D17" t="s">
        <v>152</v>
      </c>
      <c r="E17" t="s">
        <v>153</v>
      </c>
      <c r="F17" t="s">
        <v>154</v>
      </c>
      <c r="G17" t="s">
        <v>129</v>
      </c>
      <c r="H17" t="s">
        <v>60</v>
      </c>
      <c r="K17" t="s">
        <v>76</v>
      </c>
      <c r="L17" t="s">
        <v>93</v>
      </c>
      <c r="M17" t="s">
        <v>63</v>
      </c>
      <c r="N17" t="s">
        <v>64</v>
      </c>
      <c r="O17" t="s">
        <v>65</v>
      </c>
      <c r="P17" t="s">
        <v>66</v>
      </c>
      <c r="Q17" t="s">
        <v>67</v>
      </c>
      <c r="S17" t="s">
        <v>86</v>
      </c>
      <c r="T17" t="s">
        <v>69</v>
      </c>
      <c r="U17" s="6" t="str">
        <f>HYPERLINK("http://www.ntsb.gov/_layouts/ntsb.aviation/brief.aspx?ev_id=20140619X44316&amp;key=1", "Synopsis")</f>
        <v>Synopsis</v>
      </c>
    </row>
    <row r="18" spans="1:21" x14ac:dyDescent="0.25">
      <c r="A18" t="s">
        <v>155</v>
      </c>
      <c r="B18">
        <v>1</v>
      </c>
      <c r="C18" s="5">
        <v>41813</v>
      </c>
      <c r="D18" t="s">
        <v>156</v>
      </c>
      <c r="E18" t="s">
        <v>157</v>
      </c>
      <c r="F18" t="s">
        <v>158</v>
      </c>
      <c r="G18" t="s">
        <v>159</v>
      </c>
      <c r="H18" t="s">
        <v>60</v>
      </c>
      <c r="K18" t="s">
        <v>76</v>
      </c>
      <c r="L18" t="s">
        <v>93</v>
      </c>
      <c r="M18" t="s">
        <v>63</v>
      </c>
      <c r="N18" t="s">
        <v>64</v>
      </c>
      <c r="O18" t="s">
        <v>65</v>
      </c>
      <c r="P18" t="s">
        <v>66</v>
      </c>
      <c r="Q18" t="s">
        <v>67</v>
      </c>
      <c r="S18" t="s">
        <v>111</v>
      </c>
      <c r="T18" t="s">
        <v>141</v>
      </c>
      <c r="U18" s="6" t="str">
        <f>HYPERLINK("http://www.ntsb.gov/_layouts/ntsb.aviation/brief.aspx?ev_id=20140624X92949&amp;key=1", "Synopsis")</f>
        <v>Synopsis</v>
      </c>
    </row>
    <row r="19" spans="1:21" x14ac:dyDescent="0.25">
      <c r="A19" t="s">
        <v>160</v>
      </c>
      <c r="B19">
        <v>1</v>
      </c>
      <c r="C19" s="5">
        <v>41815</v>
      </c>
      <c r="D19" t="s">
        <v>161</v>
      </c>
      <c r="E19" t="s">
        <v>162</v>
      </c>
      <c r="F19" t="s">
        <v>163</v>
      </c>
      <c r="G19" t="s">
        <v>129</v>
      </c>
      <c r="H19" t="s">
        <v>60</v>
      </c>
      <c r="K19" t="s">
        <v>76</v>
      </c>
      <c r="L19" t="s">
        <v>93</v>
      </c>
      <c r="M19" t="s">
        <v>63</v>
      </c>
      <c r="N19" t="s">
        <v>85</v>
      </c>
      <c r="O19" t="s">
        <v>65</v>
      </c>
      <c r="P19" t="s">
        <v>66</v>
      </c>
      <c r="Q19" t="s">
        <v>77</v>
      </c>
      <c r="S19" t="s">
        <v>164</v>
      </c>
      <c r="T19" t="s">
        <v>165</v>
      </c>
      <c r="U19" s="6" t="str">
        <f>HYPERLINK("http://www.ntsb.gov/_layouts/ntsb.aviation/brief.aspx?ev_id=20140627X00304&amp;key=1", "Synopsis")</f>
        <v>Synopsis</v>
      </c>
    </row>
    <row r="20" spans="1:21" x14ac:dyDescent="0.25">
      <c r="A20" t="s">
        <v>166</v>
      </c>
      <c r="B20">
        <v>1</v>
      </c>
      <c r="C20" s="5">
        <v>41819</v>
      </c>
      <c r="D20" t="s">
        <v>167</v>
      </c>
      <c r="E20" t="s">
        <v>168</v>
      </c>
      <c r="F20" t="s">
        <v>169</v>
      </c>
      <c r="G20" t="s">
        <v>170</v>
      </c>
      <c r="H20" t="s">
        <v>60</v>
      </c>
      <c r="J20">
        <v>3</v>
      </c>
      <c r="K20" t="s">
        <v>75</v>
      </c>
      <c r="L20" t="s">
        <v>93</v>
      </c>
      <c r="M20" t="s">
        <v>63</v>
      </c>
      <c r="N20" t="s">
        <v>64</v>
      </c>
      <c r="O20" t="s">
        <v>65</v>
      </c>
      <c r="P20" t="s">
        <v>66</v>
      </c>
      <c r="Q20" t="s">
        <v>67</v>
      </c>
      <c r="S20" t="s">
        <v>86</v>
      </c>
      <c r="T20" t="s">
        <v>141</v>
      </c>
      <c r="U20" s="6" t="str">
        <f>HYPERLINK("http://www.ntsb.gov/_layouts/ntsb.aviation/brief.aspx?ev_id=20140629X13627&amp;key=1", "Synopsis")</f>
        <v>Synopsis</v>
      </c>
    </row>
    <row r="21" spans="1:21" x14ac:dyDescent="0.25">
      <c r="A21" t="s">
        <v>171</v>
      </c>
      <c r="B21">
        <v>1</v>
      </c>
      <c r="C21" s="5">
        <v>41845</v>
      </c>
      <c r="D21" t="s">
        <v>172</v>
      </c>
      <c r="E21" t="s">
        <v>173</v>
      </c>
      <c r="F21" t="s">
        <v>174</v>
      </c>
      <c r="G21" t="s">
        <v>175</v>
      </c>
      <c r="H21" t="s">
        <v>60</v>
      </c>
      <c r="K21" t="s">
        <v>76</v>
      </c>
      <c r="L21" t="s">
        <v>93</v>
      </c>
      <c r="M21" t="s">
        <v>63</v>
      </c>
      <c r="N21" t="s">
        <v>64</v>
      </c>
      <c r="O21" t="s">
        <v>65</v>
      </c>
      <c r="P21" t="s">
        <v>66</v>
      </c>
      <c r="Q21" t="s">
        <v>67</v>
      </c>
      <c r="S21" t="s">
        <v>176</v>
      </c>
      <c r="T21" t="s">
        <v>100</v>
      </c>
      <c r="U21" s="6" t="str">
        <f>HYPERLINK("http://www.ntsb.gov/_layouts/ntsb.aviation/brief.aspx?ev_id=20140726X45400&amp;key=1", "Synopsis")</f>
        <v>Synopsis</v>
      </c>
    </row>
    <row r="22" spans="1:21" x14ac:dyDescent="0.25">
      <c r="A22" t="s">
        <v>171</v>
      </c>
      <c r="B22">
        <v>2</v>
      </c>
      <c r="C22" s="5">
        <v>41845</v>
      </c>
      <c r="D22" t="s">
        <v>172</v>
      </c>
      <c r="E22" t="s">
        <v>173</v>
      </c>
      <c r="F22" t="s">
        <v>174</v>
      </c>
      <c r="G22" t="s">
        <v>175</v>
      </c>
      <c r="H22" t="s">
        <v>60</v>
      </c>
      <c r="K22" t="s">
        <v>76</v>
      </c>
      <c r="L22" t="s">
        <v>123</v>
      </c>
      <c r="M22" t="s">
        <v>63</v>
      </c>
      <c r="N22" t="s">
        <v>64</v>
      </c>
      <c r="O22" t="s">
        <v>65</v>
      </c>
      <c r="P22" t="s">
        <v>66</v>
      </c>
      <c r="Q22" t="s">
        <v>77</v>
      </c>
      <c r="S22" t="s">
        <v>131</v>
      </c>
      <c r="T22" t="s">
        <v>79</v>
      </c>
      <c r="U22" s="6" t="str">
        <f>HYPERLINK("http://www.ntsb.gov/_layouts/ntsb.aviation/brief.aspx?ev_id=20140726X45400&amp;key=1", "Synopsis")</f>
        <v>Synopsis</v>
      </c>
    </row>
    <row r="23" spans="1:21" x14ac:dyDescent="0.25">
      <c r="A23" t="s">
        <v>177</v>
      </c>
      <c r="B23">
        <v>1</v>
      </c>
      <c r="C23" s="5">
        <v>41852</v>
      </c>
      <c r="D23" t="s">
        <v>178</v>
      </c>
      <c r="E23" t="s">
        <v>179</v>
      </c>
      <c r="F23" t="s">
        <v>180</v>
      </c>
      <c r="G23" t="s">
        <v>181</v>
      </c>
      <c r="H23" t="s">
        <v>60</v>
      </c>
      <c r="J23">
        <v>2</v>
      </c>
      <c r="K23" t="s">
        <v>75</v>
      </c>
      <c r="L23" t="s">
        <v>93</v>
      </c>
      <c r="M23" t="s">
        <v>63</v>
      </c>
      <c r="N23" t="s">
        <v>64</v>
      </c>
      <c r="O23" t="s">
        <v>65</v>
      </c>
      <c r="P23" t="s">
        <v>66</v>
      </c>
      <c r="Q23" t="s">
        <v>67</v>
      </c>
      <c r="S23" t="s">
        <v>86</v>
      </c>
      <c r="T23" t="s">
        <v>165</v>
      </c>
      <c r="U23" s="6" t="str">
        <f>HYPERLINK("http://www.ntsb.gov/_layouts/ntsb.aviation/brief.aspx?ev_id=20140801X02351&amp;key=1", "Synopsis")</f>
        <v>Synopsis</v>
      </c>
    </row>
    <row r="24" spans="1:21" x14ac:dyDescent="0.25">
      <c r="A24" t="s">
        <v>182</v>
      </c>
      <c r="B24">
        <v>1</v>
      </c>
      <c r="C24" s="5">
        <v>41857</v>
      </c>
      <c r="D24" t="s">
        <v>183</v>
      </c>
      <c r="E24" t="s">
        <v>184</v>
      </c>
      <c r="F24" t="s">
        <v>185</v>
      </c>
      <c r="G24" t="s">
        <v>129</v>
      </c>
      <c r="H24" t="s">
        <v>60</v>
      </c>
      <c r="K24" t="s">
        <v>76</v>
      </c>
      <c r="L24" t="s">
        <v>93</v>
      </c>
      <c r="M24" t="s">
        <v>63</v>
      </c>
      <c r="N24" t="s">
        <v>85</v>
      </c>
      <c r="O24" t="s">
        <v>65</v>
      </c>
      <c r="P24" t="s">
        <v>66</v>
      </c>
      <c r="Q24" t="s">
        <v>77</v>
      </c>
      <c r="S24" t="s">
        <v>86</v>
      </c>
      <c r="T24" t="s">
        <v>100</v>
      </c>
      <c r="U24" s="6" t="str">
        <f>HYPERLINK("http://www.ntsb.gov/_layouts/ntsb.aviation/brief.aspx?ev_id=20140807X40806&amp;key=1", "Synopsis")</f>
        <v>Synopsis</v>
      </c>
    </row>
    <row r="25" spans="1:21" x14ac:dyDescent="0.25">
      <c r="A25" t="s">
        <v>186</v>
      </c>
      <c r="B25">
        <v>1</v>
      </c>
      <c r="C25" s="5">
        <v>41864</v>
      </c>
      <c r="D25" t="s">
        <v>187</v>
      </c>
      <c r="E25" t="s">
        <v>188</v>
      </c>
      <c r="F25" t="s">
        <v>189</v>
      </c>
      <c r="G25" t="s">
        <v>190</v>
      </c>
      <c r="H25" t="s">
        <v>60</v>
      </c>
      <c r="K25" t="s">
        <v>123</v>
      </c>
      <c r="L25" t="s">
        <v>93</v>
      </c>
      <c r="M25" t="s">
        <v>63</v>
      </c>
      <c r="N25" t="s">
        <v>64</v>
      </c>
      <c r="O25" t="s">
        <v>65</v>
      </c>
      <c r="P25" t="s">
        <v>66</v>
      </c>
      <c r="Q25" t="s">
        <v>77</v>
      </c>
      <c r="S25" t="s">
        <v>111</v>
      </c>
      <c r="T25" t="s">
        <v>69</v>
      </c>
      <c r="U25" s="6" t="str">
        <f>HYPERLINK("http://www.ntsb.gov/_layouts/ntsb.aviation/brief.aspx?ev_id=20140813X24551&amp;key=1", "Synopsis")</f>
        <v>Synopsis</v>
      </c>
    </row>
    <row r="26" spans="1:21" x14ac:dyDescent="0.25">
      <c r="A26" t="s">
        <v>191</v>
      </c>
      <c r="B26">
        <v>1</v>
      </c>
      <c r="C26" s="5">
        <v>41875</v>
      </c>
      <c r="D26" t="s">
        <v>192</v>
      </c>
      <c r="E26" t="s">
        <v>193</v>
      </c>
      <c r="F26" t="s">
        <v>154</v>
      </c>
      <c r="G26" t="s">
        <v>129</v>
      </c>
      <c r="H26" t="s">
        <v>60</v>
      </c>
      <c r="J26">
        <v>4</v>
      </c>
      <c r="K26" t="s">
        <v>75</v>
      </c>
      <c r="L26" t="s">
        <v>93</v>
      </c>
      <c r="M26" t="s">
        <v>63</v>
      </c>
      <c r="N26" t="s">
        <v>64</v>
      </c>
      <c r="O26" t="s">
        <v>65</v>
      </c>
      <c r="P26" t="s">
        <v>66</v>
      </c>
      <c r="Q26" t="s">
        <v>77</v>
      </c>
      <c r="S26" t="s">
        <v>106</v>
      </c>
      <c r="T26" t="s">
        <v>69</v>
      </c>
      <c r="U26" s="6" t="str">
        <f>HYPERLINK("http://www.ntsb.gov/_layouts/ntsb.aviation/brief.aspx?ev_id=20140825X21423&amp;key=1", "Synopsis")</f>
        <v>Synopsis</v>
      </c>
    </row>
    <row r="27" spans="1:21" x14ac:dyDescent="0.25">
      <c r="A27" t="s">
        <v>194</v>
      </c>
      <c r="B27">
        <v>1</v>
      </c>
      <c r="C27" s="5">
        <v>41878</v>
      </c>
      <c r="D27" t="s">
        <v>195</v>
      </c>
      <c r="E27" t="s">
        <v>196</v>
      </c>
      <c r="F27" t="s">
        <v>197</v>
      </c>
      <c r="G27" t="s">
        <v>198</v>
      </c>
      <c r="H27" t="s">
        <v>60</v>
      </c>
      <c r="I27">
        <v>4</v>
      </c>
      <c r="K27" t="s">
        <v>61</v>
      </c>
      <c r="L27" t="s">
        <v>62</v>
      </c>
      <c r="M27" t="s">
        <v>63</v>
      </c>
      <c r="N27" t="s">
        <v>64</v>
      </c>
      <c r="O27" t="s">
        <v>65</v>
      </c>
      <c r="P27" t="s">
        <v>66</v>
      </c>
      <c r="Q27" t="s">
        <v>77</v>
      </c>
      <c r="S27" t="s">
        <v>199</v>
      </c>
      <c r="T27" t="s">
        <v>117</v>
      </c>
      <c r="U27" s="6" t="str">
        <f>HYPERLINK("http://www.ntsb.gov/_layouts/ntsb.aviation/brief.aspx?ev_id=20140827X25654&amp;key=1", "Synopsis")</f>
        <v>Synopsis</v>
      </c>
    </row>
    <row r="28" spans="1:21" x14ac:dyDescent="0.25">
      <c r="A28" t="s">
        <v>200</v>
      </c>
      <c r="B28">
        <v>1</v>
      </c>
      <c r="C28" s="5">
        <v>41888</v>
      </c>
      <c r="D28" t="s">
        <v>201</v>
      </c>
      <c r="E28" t="s">
        <v>202</v>
      </c>
      <c r="F28" t="s">
        <v>203</v>
      </c>
      <c r="G28" t="s">
        <v>129</v>
      </c>
      <c r="H28" t="s">
        <v>60</v>
      </c>
      <c r="K28" t="s">
        <v>76</v>
      </c>
      <c r="L28" t="s">
        <v>93</v>
      </c>
      <c r="M28" t="s">
        <v>63</v>
      </c>
      <c r="N28" t="s">
        <v>64</v>
      </c>
      <c r="O28" t="s">
        <v>65</v>
      </c>
      <c r="P28" t="s">
        <v>66</v>
      </c>
      <c r="Q28" t="s">
        <v>77</v>
      </c>
      <c r="S28" t="s">
        <v>204</v>
      </c>
      <c r="T28" t="s">
        <v>165</v>
      </c>
      <c r="U28" s="6" t="str">
        <f>HYPERLINK("http://www.ntsb.gov/_layouts/ntsb.aviation/brief.aspx?ev_id=20140911X31436&amp;key=1", "Synopsis")</f>
        <v>Synopsis</v>
      </c>
    </row>
    <row r="29" spans="1:21" x14ac:dyDescent="0.25">
      <c r="A29" t="s">
        <v>205</v>
      </c>
      <c r="B29">
        <v>1</v>
      </c>
      <c r="C29" s="5">
        <v>41894</v>
      </c>
      <c r="D29" t="s">
        <v>206</v>
      </c>
      <c r="E29" t="s">
        <v>207</v>
      </c>
      <c r="F29" t="s">
        <v>208</v>
      </c>
      <c r="G29" t="s">
        <v>136</v>
      </c>
      <c r="H29" t="s">
        <v>60</v>
      </c>
      <c r="K29" t="s">
        <v>76</v>
      </c>
      <c r="L29" t="s">
        <v>93</v>
      </c>
      <c r="M29" t="s">
        <v>63</v>
      </c>
      <c r="N29" t="s">
        <v>64</v>
      </c>
      <c r="O29" t="s">
        <v>65</v>
      </c>
      <c r="P29" t="s">
        <v>66</v>
      </c>
      <c r="Q29" t="s">
        <v>67</v>
      </c>
      <c r="S29" t="s">
        <v>111</v>
      </c>
      <c r="T29" t="s">
        <v>141</v>
      </c>
      <c r="U29" s="6" t="str">
        <f>HYPERLINK("http://www.ntsb.gov/_layouts/ntsb.aviation/brief.aspx?ev_id=20140912X72236&amp;key=1", "Synopsis")</f>
        <v>Synopsis</v>
      </c>
    </row>
    <row r="30" spans="1:21" x14ac:dyDescent="0.25">
      <c r="A30" t="s">
        <v>209</v>
      </c>
      <c r="B30">
        <v>1</v>
      </c>
      <c r="C30" s="5">
        <v>41904</v>
      </c>
      <c r="D30" t="s">
        <v>210</v>
      </c>
      <c r="E30" t="s">
        <v>211</v>
      </c>
      <c r="F30" t="s">
        <v>212</v>
      </c>
      <c r="G30" t="s">
        <v>129</v>
      </c>
      <c r="H30" t="s">
        <v>60</v>
      </c>
      <c r="K30" t="s">
        <v>76</v>
      </c>
      <c r="L30" t="s">
        <v>93</v>
      </c>
      <c r="M30" t="s">
        <v>63</v>
      </c>
      <c r="N30" t="s">
        <v>64</v>
      </c>
      <c r="O30" t="s">
        <v>65</v>
      </c>
      <c r="P30" t="s">
        <v>66</v>
      </c>
      <c r="Q30" t="s">
        <v>77</v>
      </c>
      <c r="S30" t="s">
        <v>111</v>
      </c>
      <c r="T30" t="s">
        <v>141</v>
      </c>
      <c r="U30" s="6" t="str">
        <f>HYPERLINK("http://www.ntsb.gov/_layouts/ntsb.aviation/brief.aspx?ev_id=20140922X52015&amp;key=1", "Synopsis")</f>
        <v>Synopsis</v>
      </c>
    </row>
    <row r="31" spans="1:21" x14ac:dyDescent="0.25">
      <c r="A31" t="s">
        <v>213</v>
      </c>
      <c r="B31">
        <v>1</v>
      </c>
      <c r="C31" s="5">
        <v>41905</v>
      </c>
      <c r="D31" t="s">
        <v>214</v>
      </c>
      <c r="E31" t="s">
        <v>215</v>
      </c>
      <c r="F31" t="s">
        <v>216</v>
      </c>
      <c r="G31" t="s">
        <v>181</v>
      </c>
      <c r="H31" t="s">
        <v>60</v>
      </c>
      <c r="K31" t="s">
        <v>76</v>
      </c>
      <c r="L31" t="s">
        <v>93</v>
      </c>
      <c r="M31" t="s">
        <v>63</v>
      </c>
      <c r="N31" t="s">
        <v>64</v>
      </c>
      <c r="O31" t="s">
        <v>65</v>
      </c>
      <c r="P31" t="s">
        <v>66</v>
      </c>
      <c r="Q31" t="s">
        <v>77</v>
      </c>
      <c r="S31" t="s">
        <v>124</v>
      </c>
      <c r="T31" t="s">
        <v>100</v>
      </c>
      <c r="U31" s="6" t="str">
        <f>HYPERLINK("http://www.ntsb.gov/_layouts/ntsb.aviation/brief.aspx?ev_id=20140926X32050&amp;key=1", "Synopsis")</f>
        <v>Synopsis</v>
      </c>
    </row>
    <row r="32" spans="1:21" x14ac:dyDescent="0.25">
      <c r="A32" t="s">
        <v>217</v>
      </c>
      <c r="B32">
        <v>1</v>
      </c>
      <c r="C32" s="5">
        <v>41906</v>
      </c>
      <c r="D32" t="s">
        <v>218</v>
      </c>
      <c r="E32" t="s">
        <v>219</v>
      </c>
      <c r="F32" t="s">
        <v>220</v>
      </c>
      <c r="G32" t="s">
        <v>129</v>
      </c>
      <c r="H32" t="s">
        <v>60</v>
      </c>
      <c r="K32" t="s">
        <v>76</v>
      </c>
      <c r="L32" t="s">
        <v>93</v>
      </c>
      <c r="M32" t="s">
        <v>63</v>
      </c>
      <c r="N32" t="s">
        <v>85</v>
      </c>
      <c r="O32" t="s">
        <v>65</v>
      </c>
      <c r="P32" t="s">
        <v>66</v>
      </c>
      <c r="Q32" t="s">
        <v>77</v>
      </c>
      <c r="S32" t="s">
        <v>221</v>
      </c>
      <c r="T32" t="s">
        <v>117</v>
      </c>
      <c r="U32" s="6" t="str">
        <f>HYPERLINK("http://www.ntsb.gov/_layouts/ntsb.aviation/brief.aspx?ev_id=20140930X44755&amp;key=1", "Synopsis")</f>
        <v>Synopsis</v>
      </c>
    </row>
    <row r="33" spans="1:21" x14ac:dyDescent="0.25">
      <c r="A33" t="s">
        <v>222</v>
      </c>
      <c r="B33">
        <v>1</v>
      </c>
      <c r="C33" s="5">
        <v>41916</v>
      </c>
      <c r="D33" t="s">
        <v>223</v>
      </c>
      <c r="E33" t="s">
        <v>224</v>
      </c>
      <c r="F33" t="s">
        <v>225</v>
      </c>
      <c r="G33" t="s">
        <v>159</v>
      </c>
      <c r="H33" t="s">
        <v>60</v>
      </c>
      <c r="I33">
        <v>3</v>
      </c>
      <c r="J33">
        <v>1</v>
      </c>
      <c r="K33" t="s">
        <v>61</v>
      </c>
      <c r="L33" t="s">
        <v>62</v>
      </c>
      <c r="M33" t="s">
        <v>63</v>
      </c>
      <c r="N33" t="s">
        <v>64</v>
      </c>
      <c r="O33" t="s">
        <v>65</v>
      </c>
      <c r="P33" t="s">
        <v>66</v>
      </c>
      <c r="Q33" t="s">
        <v>67</v>
      </c>
      <c r="S33" t="s">
        <v>86</v>
      </c>
      <c r="T33" t="s">
        <v>87</v>
      </c>
      <c r="U33" s="6" t="str">
        <f>HYPERLINK("http://www.ntsb.gov/_layouts/ntsb.aviation/brief.aspx?ev_id=20141004X60516&amp;key=1", "Synopsis")</f>
        <v>Synopsis</v>
      </c>
    </row>
    <row r="34" spans="1:21" x14ac:dyDescent="0.25">
      <c r="A34" t="s">
        <v>226</v>
      </c>
      <c r="B34">
        <v>1</v>
      </c>
      <c r="C34" s="5">
        <v>41910</v>
      </c>
      <c r="D34" t="s">
        <v>227</v>
      </c>
      <c r="E34" t="s">
        <v>228</v>
      </c>
      <c r="F34" t="s">
        <v>229</v>
      </c>
      <c r="G34" t="s">
        <v>230</v>
      </c>
      <c r="H34" t="s">
        <v>60</v>
      </c>
      <c r="K34" t="s">
        <v>123</v>
      </c>
      <c r="L34" t="s">
        <v>93</v>
      </c>
      <c r="M34" t="s">
        <v>63</v>
      </c>
      <c r="N34" t="s">
        <v>64</v>
      </c>
      <c r="O34" t="s">
        <v>65</v>
      </c>
      <c r="P34" t="s">
        <v>130</v>
      </c>
      <c r="Q34" t="s">
        <v>77</v>
      </c>
      <c r="S34" t="s">
        <v>231</v>
      </c>
      <c r="T34" t="s">
        <v>79</v>
      </c>
      <c r="U34" s="6" t="str">
        <f>HYPERLINK("http://www.ntsb.gov/_layouts/ntsb.aviation/brief.aspx?ev_id=20141007X80246&amp;key=1", "Synopsis")</f>
        <v>Synopsis</v>
      </c>
    </row>
    <row r="35" spans="1:21" x14ac:dyDescent="0.25">
      <c r="A35" t="s">
        <v>232</v>
      </c>
      <c r="B35">
        <v>1</v>
      </c>
      <c r="C35" s="5">
        <v>41935</v>
      </c>
      <c r="D35" t="s">
        <v>233</v>
      </c>
      <c r="E35" t="s">
        <v>234</v>
      </c>
      <c r="F35" t="s">
        <v>235</v>
      </c>
      <c r="G35" t="s">
        <v>136</v>
      </c>
      <c r="H35" t="s">
        <v>60</v>
      </c>
      <c r="K35" t="s">
        <v>76</v>
      </c>
      <c r="L35" t="s">
        <v>93</v>
      </c>
      <c r="M35" t="s">
        <v>63</v>
      </c>
      <c r="N35" t="s">
        <v>64</v>
      </c>
      <c r="O35" t="s">
        <v>65</v>
      </c>
      <c r="P35" t="s">
        <v>66</v>
      </c>
      <c r="Q35" t="s">
        <v>77</v>
      </c>
      <c r="S35" t="s">
        <v>116</v>
      </c>
      <c r="T35" t="s">
        <v>100</v>
      </c>
      <c r="U35" s="6" t="str">
        <f>HYPERLINK("http://www.ntsb.gov/_layouts/ntsb.aviation/brief.aspx?ev_id=20141028X20742&amp;key=1", "Synopsis")</f>
        <v>Synopsis</v>
      </c>
    </row>
    <row r="36" spans="1:21" x14ac:dyDescent="0.25">
      <c r="A36" t="s">
        <v>236</v>
      </c>
      <c r="B36">
        <v>1</v>
      </c>
      <c r="C36" s="5">
        <v>41941</v>
      </c>
      <c r="D36" t="s">
        <v>237</v>
      </c>
      <c r="E36" t="s">
        <v>238</v>
      </c>
      <c r="F36" t="s">
        <v>239</v>
      </c>
      <c r="G36" t="s">
        <v>240</v>
      </c>
      <c r="H36" t="s">
        <v>241</v>
      </c>
      <c r="I36">
        <v>2</v>
      </c>
      <c r="K36" t="s">
        <v>61</v>
      </c>
      <c r="L36" t="s">
        <v>62</v>
      </c>
      <c r="M36" t="s">
        <v>63</v>
      </c>
      <c r="N36" t="s">
        <v>85</v>
      </c>
      <c r="O36" t="s">
        <v>242</v>
      </c>
      <c r="P36" t="s">
        <v>66</v>
      </c>
      <c r="Q36" t="s">
        <v>77</v>
      </c>
      <c r="S36" t="s">
        <v>94</v>
      </c>
      <c r="T36" t="s">
        <v>243</v>
      </c>
      <c r="U36" s="6" t="str">
        <f>HYPERLINK("http://www.ntsb.gov/_layouts/ntsb.aviation/brief.aspx?ev_id=20141030X64658&amp;key=1", "Synopsis")</f>
        <v>Synopsis</v>
      </c>
    </row>
    <row r="37" spans="1:21" x14ac:dyDescent="0.25">
      <c r="A37" t="s">
        <v>244</v>
      </c>
      <c r="B37">
        <v>1</v>
      </c>
      <c r="C37" s="5">
        <v>41948</v>
      </c>
      <c r="D37" t="s">
        <v>245</v>
      </c>
      <c r="E37" t="s">
        <v>246</v>
      </c>
      <c r="F37" t="s">
        <v>247</v>
      </c>
      <c r="G37" t="s">
        <v>175</v>
      </c>
      <c r="H37" t="s">
        <v>60</v>
      </c>
      <c r="K37" t="s">
        <v>76</v>
      </c>
      <c r="L37" t="s">
        <v>93</v>
      </c>
      <c r="M37" t="s">
        <v>63</v>
      </c>
      <c r="N37" t="s">
        <v>64</v>
      </c>
      <c r="O37" t="s">
        <v>65</v>
      </c>
      <c r="P37" t="s">
        <v>66</v>
      </c>
      <c r="Q37" t="s">
        <v>77</v>
      </c>
      <c r="S37" t="s">
        <v>111</v>
      </c>
      <c r="T37" t="s">
        <v>87</v>
      </c>
      <c r="U37" s="6" t="str">
        <f>HYPERLINK("http://www.ntsb.gov/_layouts/ntsb.aviation/brief.aspx?ev_id=20141105X64342&amp;key=1", "Synopsis")</f>
        <v>Synopsis</v>
      </c>
    </row>
    <row r="38" spans="1:21" x14ac:dyDescent="0.25">
      <c r="A38" t="s">
        <v>248</v>
      </c>
      <c r="B38">
        <v>1</v>
      </c>
      <c r="C38" s="5">
        <v>41957</v>
      </c>
      <c r="D38" t="s">
        <v>249</v>
      </c>
      <c r="E38" t="s">
        <v>250</v>
      </c>
      <c r="F38" t="s">
        <v>251</v>
      </c>
      <c r="G38" t="s">
        <v>129</v>
      </c>
      <c r="H38" t="s">
        <v>60</v>
      </c>
      <c r="K38" t="s">
        <v>76</v>
      </c>
      <c r="L38" t="s">
        <v>93</v>
      </c>
      <c r="M38" t="s">
        <v>63</v>
      </c>
      <c r="N38" t="s">
        <v>64</v>
      </c>
      <c r="O38" t="s">
        <v>65</v>
      </c>
      <c r="P38" t="s">
        <v>66</v>
      </c>
      <c r="Q38" t="s">
        <v>77</v>
      </c>
      <c r="S38" t="s">
        <v>111</v>
      </c>
      <c r="T38" t="s">
        <v>243</v>
      </c>
      <c r="U38" s="6" t="str">
        <f>HYPERLINK("http://www.ntsb.gov/_layouts/ntsb.aviation/brief.aspx?ev_id=20141117X21522&amp;key=1", "Synopsis")</f>
        <v>Synopsis</v>
      </c>
    </row>
    <row r="39" spans="1:21" x14ac:dyDescent="0.25">
      <c r="A39" t="s">
        <v>252</v>
      </c>
      <c r="B39">
        <v>1</v>
      </c>
      <c r="C39" s="5">
        <v>41961</v>
      </c>
      <c r="D39" t="s">
        <v>253</v>
      </c>
      <c r="E39" t="s">
        <v>254</v>
      </c>
      <c r="F39" t="s">
        <v>255</v>
      </c>
      <c r="G39" t="s">
        <v>256</v>
      </c>
      <c r="H39" t="s">
        <v>60</v>
      </c>
      <c r="I39">
        <v>1</v>
      </c>
      <c r="K39" t="s">
        <v>61</v>
      </c>
      <c r="L39" t="s">
        <v>93</v>
      </c>
      <c r="M39" t="s">
        <v>63</v>
      </c>
      <c r="N39" t="s">
        <v>85</v>
      </c>
      <c r="O39" t="s">
        <v>65</v>
      </c>
      <c r="P39" t="s">
        <v>66</v>
      </c>
      <c r="Q39" t="s">
        <v>77</v>
      </c>
      <c r="S39" t="s">
        <v>86</v>
      </c>
      <c r="T39" t="s">
        <v>87</v>
      </c>
      <c r="U39" s="6" t="str">
        <f>HYPERLINK("http://www.ntsb.gov/_layouts/ntsb.aviation/brief.aspx?ev_id=20141118X44256&amp;key=1", "Synopsis")</f>
        <v>Synopsis</v>
      </c>
    </row>
    <row r="40" spans="1:21" x14ac:dyDescent="0.25">
      <c r="A40" t="s">
        <v>257</v>
      </c>
      <c r="B40">
        <v>1</v>
      </c>
      <c r="C40" s="5">
        <v>41969</v>
      </c>
      <c r="D40" t="s">
        <v>258</v>
      </c>
      <c r="E40" t="s">
        <v>259</v>
      </c>
      <c r="F40" t="s">
        <v>260</v>
      </c>
      <c r="G40" t="s">
        <v>261</v>
      </c>
      <c r="H40" t="s">
        <v>60</v>
      </c>
      <c r="K40" t="s">
        <v>123</v>
      </c>
      <c r="L40" t="s">
        <v>93</v>
      </c>
      <c r="M40" t="s">
        <v>63</v>
      </c>
      <c r="N40" t="s">
        <v>64</v>
      </c>
      <c r="O40" t="s">
        <v>65</v>
      </c>
      <c r="P40" t="s">
        <v>66</v>
      </c>
      <c r="Q40" t="s">
        <v>67</v>
      </c>
      <c r="S40" t="s">
        <v>231</v>
      </c>
      <c r="T40" t="s">
        <v>87</v>
      </c>
      <c r="U40" s="6" t="str">
        <f>HYPERLINK("http://www.ntsb.gov/_layouts/ntsb.aviation/brief.aspx?ev_id=20141204X91829&amp;key=1", "Synopsis")</f>
        <v>Synopsis</v>
      </c>
    </row>
    <row r="41" spans="1:21" x14ac:dyDescent="0.25">
      <c r="A41" t="s">
        <v>262</v>
      </c>
      <c r="B41">
        <v>1</v>
      </c>
      <c r="C41" s="5">
        <v>41970</v>
      </c>
      <c r="D41" t="s">
        <v>263</v>
      </c>
      <c r="E41" t="s">
        <v>264</v>
      </c>
      <c r="F41" t="s">
        <v>265</v>
      </c>
      <c r="G41" t="s">
        <v>129</v>
      </c>
      <c r="H41" t="s">
        <v>60</v>
      </c>
      <c r="J41">
        <v>1</v>
      </c>
      <c r="K41" t="s">
        <v>75</v>
      </c>
      <c r="L41" t="s">
        <v>93</v>
      </c>
      <c r="M41" t="s">
        <v>63</v>
      </c>
      <c r="N41" t="s">
        <v>64</v>
      </c>
      <c r="O41" t="s">
        <v>65</v>
      </c>
      <c r="P41" t="s">
        <v>66</v>
      </c>
      <c r="Q41" t="s">
        <v>77</v>
      </c>
      <c r="S41" t="s">
        <v>266</v>
      </c>
      <c r="T41" t="s">
        <v>87</v>
      </c>
      <c r="U41" s="6" t="str">
        <f>HYPERLINK("http://www.ntsb.gov/_layouts/ntsb.aviation/brief.aspx?ev_id=20141208X13517&amp;key=1", "Synopsis")</f>
        <v>Synopsis</v>
      </c>
    </row>
    <row r="42" spans="1:21" x14ac:dyDescent="0.25">
      <c r="A42" t="s">
        <v>267</v>
      </c>
      <c r="B42">
        <v>1</v>
      </c>
      <c r="C42" s="5">
        <v>42003</v>
      </c>
      <c r="D42" t="s">
        <v>268</v>
      </c>
      <c r="E42" t="s">
        <v>269</v>
      </c>
      <c r="F42" t="s">
        <v>270</v>
      </c>
      <c r="G42" t="s">
        <v>198</v>
      </c>
      <c r="H42" t="s">
        <v>60</v>
      </c>
      <c r="K42" t="s">
        <v>76</v>
      </c>
      <c r="L42" t="s">
        <v>93</v>
      </c>
      <c r="M42" t="s">
        <v>63</v>
      </c>
      <c r="N42" t="s">
        <v>85</v>
      </c>
      <c r="O42" t="s">
        <v>65</v>
      </c>
      <c r="P42" t="s">
        <v>130</v>
      </c>
      <c r="Q42" t="s">
        <v>77</v>
      </c>
      <c r="S42" t="s">
        <v>86</v>
      </c>
      <c r="T42" t="s">
        <v>87</v>
      </c>
      <c r="U42" s="6" t="str">
        <f>HYPERLINK("http://www.ntsb.gov/_layouts/ntsb.aviation/brief.aspx?ev_id=20141231X01659&amp;key=1", "Synopsis")</f>
        <v>Synopsis</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39" sqref="H39"/>
    </sheetView>
  </sheetViews>
  <sheetFormatPr defaultRowHeight="15" x14ac:dyDescent="0.25"/>
  <cols>
    <col min="1" max="1" width="13.85546875" bestFit="1" customWidth="1"/>
    <col min="2" max="3" width="6" bestFit="1" customWidth="1"/>
  </cols>
  <sheetData>
    <row r="1" spans="1:3" s="9" customFormat="1" x14ac:dyDescent="0.25">
      <c r="A1" s="8" t="s">
        <v>271</v>
      </c>
    </row>
    <row r="2" spans="1:3" s="7" customFormat="1" x14ac:dyDescent="0.25">
      <c r="A2" s="7" t="s">
        <v>272</v>
      </c>
      <c r="B2" s="7" t="s">
        <v>273</v>
      </c>
      <c r="C2" s="7" t="s">
        <v>274</v>
      </c>
    </row>
    <row r="3" spans="1:3" x14ac:dyDescent="0.25">
      <c r="A3">
        <v>2005</v>
      </c>
      <c r="B3">
        <v>0</v>
      </c>
      <c r="C3">
        <v>6</v>
      </c>
    </row>
    <row r="4" spans="1:3" x14ac:dyDescent="0.25">
      <c r="A4">
        <v>2006</v>
      </c>
      <c r="B4">
        <v>1</v>
      </c>
      <c r="C4">
        <v>3</v>
      </c>
    </row>
    <row r="5" spans="1:3" x14ac:dyDescent="0.25">
      <c r="A5">
        <v>2007</v>
      </c>
      <c r="B5">
        <v>0</v>
      </c>
      <c r="C5">
        <v>3</v>
      </c>
    </row>
    <row r="6" spans="1:3" x14ac:dyDescent="0.25">
      <c r="A6">
        <v>2008</v>
      </c>
      <c r="B6">
        <v>0</v>
      </c>
      <c r="C6">
        <v>7</v>
      </c>
    </row>
    <row r="7" spans="1:3" x14ac:dyDescent="0.25">
      <c r="A7">
        <v>2009</v>
      </c>
      <c r="B7">
        <v>0</v>
      </c>
      <c r="C7">
        <v>2</v>
      </c>
    </row>
    <row r="8" spans="1:3" x14ac:dyDescent="0.25">
      <c r="A8">
        <v>2010</v>
      </c>
      <c r="B8">
        <v>0</v>
      </c>
      <c r="C8">
        <v>6</v>
      </c>
    </row>
    <row r="9" spans="1:3" x14ac:dyDescent="0.25">
      <c r="A9">
        <v>2011</v>
      </c>
      <c r="B9">
        <v>0</v>
      </c>
      <c r="C9">
        <v>4</v>
      </c>
    </row>
    <row r="10" spans="1:3" x14ac:dyDescent="0.25">
      <c r="A10">
        <v>2012</v>
      </c>
      <c r="B10">
        <v>0</v>
      </c>
      <c r="C10">
        <v>5</v>
      </c>
    </row>
    <row r="11" spans="1:3" x14ac:dyDescent="0.25">
      <c r="A11">
        <v>2013</v>
      </c>
      <c r="B11">
        <v>2</v>
      </c>
      <c r="C11">
        <v>7</v>
      </c>
    </row>
    <row r="12" spans="1:3" x14ac:dyDescent="0.25">
      <c r="A12">
        <v>2014</v>
      </c>
      <c r="B12">
        <v>0</v>
      </c>
      <c r="C12">
        <v>4</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9" customFormat="1" x14ac:dyDescent="0.25">
      <c r="A1" s="8" t="s">
        <v>275</v>
      </c>
    </row>
    <row r="2" spans="1:2" s="7" customFormat="1" x14ac:dyDescent="0.25">
      <c r="A2" s="7" t="s">
        <v>272</v>
      </c>
      <c r="B2" s="7" t="s">
        <v>276</v>
      </c>
    </row>
    <row r="3" spans="1:2" x14ac:dyDescent="0.25">
      <c r="A3">
        <v>2005</v>
      </c>
      <c r="B3">
        <v>2.9977499999999999</v>
      </c>
    </row>
    <row r="4" spans="1:2" x14ac:dyDescent="0.25">
      <c r="A4">
        <v>2006</v>
      </c>
      <c r="B4">
        <v>3.0149499999999998</v>
      </c>
    </row>
    <row r="5" spans="1:2" x14ac:dyDescent="0.25">
      <c r="A5">
        <v>2007</v>
      </c>
      <c r="B5">
        <v>2.9170099999999999</v>
      </c>
    </row>
    <row r="6" spans="1:2" x14ac:dyDescent="0.25">
      <c r="A6">
        <v>2008</v>
      </c>
      <c r="B6">
        <v>2.9693900000000002</v>
      </c>
    </row>
    <row r="7" spans="1:2" x14ac:dyDescent="0.25">
      <c r="A7">
        <v>2009</v>
      </c>
      <c r="B7">
        <v>3.09545</v>
      </c>
    </row>
    <row r="8" spans="1:2" x14ac:dyDescent="0.25">
      <c r="A8">
        <v>2010</v>
      </c>
      <c r="B8">
        <v>3.1464799999999999</v>
      </c>
    </row>
    <row r="9" spans="1:2" x14ac:dyDescent="0.25">
      <c r="A9">
        <v>2011</v>
      </c>
      <c r="B9">
        <v>3.2563200000000001</v>
      </c>
    </row>
    <row r="10" spans="1:2" x14ac:dyDescent="0.25">
      <c r="A10">
        <v>2012</v>
      </c>
      <c r="B10">
        <v>3.19997</v>
      </c>
    </row>
    <row r="11" spans="1:2" x14ac:dyDescent="0.25">
      <c r="A11">
        <v>2013</v>
      </c>
      <c r="B11">
        <v>3.2068400000000001</v>
      </c>
    </row>
    <row r="12" spans="1:2" x14ac:dyDescent="0.25">
      <c r="A12">
        <v>2014</v>
      </c>
      <c r="B12">
        <v>3.3191999999999999</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9" customFormat="1" x14ac:dyDescent="0.25">
      <c r="A1" s="8" t="s">
        <v>277</v>
      </c>
    </row>
    <row r="2" spans="1:2" s="7" customFormat="1" x14ac:dyDescent="0.25">
      <c r="A2" s="7" t="s">
        <v>272</v>
      </c>
      <c r="B2" s="7" t="s">
        <v>278</v>
      </c>
    </row>
    <row r="3" spans="1:2" x14ac:dyDescent="0.25">
      <c r="A3">
        <v>2005</v>
      </c>
      <c r="B3">
        <v>5.2726699999999997</v>
      </c>
    </row>
    <row r="4" spans="1:2" x14ac:dyDescent="0.25">
      <c r="A4">
        <v>2006</v>
      </c>
      <c r="B4">
        <v>5.6846399999999999</v>
      </c>
    </row>
    <row r="5" spans="1:2" x14ac:dyDescent="0.25">
      <c r="A5">
        <v>2007</v>
      </c>
      <c r="B5">
        <v>5.92577</v>
      </c>
    </row>
    <row r="6" spans="1:2" x14ac:dyDescent="0.25">
      <c r="A6">
        <v>2008</v>
      </c>
      <c r="B6">
        <v>5.8895499999999998</v>
      </c>
    </row>
    <row r="7" spans="1:2" x14ac:dyDescent="0.25">
      <c r="A7">
        <v>2009</v>
      </c>
      <c r="B7">
        <v>5.8918200000000001</v>
      </c>
    </row>
    <row r="8" spans="1:2" x14ac:dyDescent="0.25">
      <c r="A8">
        <v>2010</v>
      </c>
      <c r="B8">
        <v>6.05342</v>
      </c>
    </row>
    <row r="9" spans="1:2" x14ac:dyDescent="0.25">
      <c r="A9">
        <v>2011</v>
      </c>
      <c r="B9">
        <v>6.0789799999999996</v>
      </c>
    </row>
    <row r="10" spans="1:2" x14ac:dyDescent="0.25">
      <c r="A10">
        <v>2012</v>
      </c>
      <c r="B10">
        <v>5.84931</v>
      </c>
    </row>
    <row r="11" spans="1:2" x14ac:dyDescent="0.25">
      <c r="A11">
        <v>2013</v>
      </c>
      <c r="B11">
        <v>5.9002499999999998</v>
      </c>
    </row>
    <row r="12" spans="1:2" x14ac:dyDescent="0.25">
      <c r="A12">
        <v>2014</v>
      </c>
      <c r="B12">
        <v>6.2858499999999999</v>
      </c>
    </row>
  </sheetData>
  <mergeCells count="1">
    <mergeCell ref="A1:XF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M22" sqref="M22"/>
    </sheetView>
  </sheetViews>
  <sheetFormatPr defaultRowHeight="15" x14ac:dyDescent="0.25"/>
  <cols>
    <col min="1" max="1" width="13.85546875" bestFit="1" customWidth="1"/>
    <col min="2" max="2" width="31" bestFit="1" customWidth="1"/>
    <col min="3" max="3" width="31.7109375" bestFit="1" customWidth="1"/>
  </cols>
  <sheetData>
    <row r="1" spans="1:3" s="9" customFormat="1" x14ac:dyDescent="0.25">
      <c r="A1" s="8" t="s">
        <v>279</v>
      </c>
    </row>
    <row r="2" spans="1:3" s="7" customFormat="1" x14ac:dyDescent="0.25">
      <c r="A2" s="7" t="s">
        <v>272</v>
      </c>
      <c r="B2" s="7" t="s">
        <v>280</v>
      </c>
      <c r="C2" s="7" t="s">
        <v>281</v>
      </c>
    </row>
    <row r="3" spans="1:3" x14ac:dyDescent="0.25">
      <c r="A3">
        <v>2005</v>
      </c>
      <c r="B3">
        <v>1.1379433949023929</v>
      </c>
      <c r="C3">
        <v>2.0015011258443831</v>
      </c>
    </row>
    <row r="4" spans="1:3" x14ac:dyDescent="0.25">
      <c r="A4">
        <v>2006</v>
      </c>
      <c r="B4">
        <v>0.52773790424723466</v>
      </c>
      <c r="C4">
        <v>0.99504137713726593</v>
      </c>
    </row>
    <row r="5" spans="1:3" x14ac:dyDescent="0.25">
      <c r="A5">
        <v>2007</v>
      </c>
      <c r="B5">
        <v>0.50626332105363525</v>
      </c>
      <c r="C5">
        <v>1.028450365271288</v>
      </c>
    </row>
    <row r="6" spans="1:3" x14ac:dyDescent="0.25">
      <c r="A6">
        <v>2008</v>
      </c>
      <c r="B6">
        <v>1.1885458141963308</v>
      </c>
      <c r="C6">
        <v>2.3573865339345792</v>
      </c>
    </row>
    <row r="7" spans="1:3" x14ac:dyDescent="0.25">
      <c r="A7">
        <v>2009</v>
      </c>
      <c r="B7">
        <v>0.33945368324219</v>
      </c>
      <c r="C7">
        <v>0.64610961249575993</v>
      </c>
    </row>
    <row r="8" spans="1:3" x14ac:dyDescent="0.25">
      <c r="A8">
        <v>2010</v>
      </c>
      <c r="B8">
        <v>0.99117523647789185</v>
      </c>
      <c r="C8">
        <v>1.9068927817751899</v>
      </c>
    </row>
    <row r="9" spans="1:3" x14ac:dyDescent="0.25">
      <c r="A9">
        <v>2011</v>
      </c>
      <c r="B9">
        <v>0.65800512585993043</v>
      </c>
      <c r="C9">
        <v>1.2283805031446542</v>
      </c>
    </row>
    <row r="10" spans="1:3" x14ac:dyDescent="0.25">
      <c r="A10">
        <v>2012</v>
      </c>
      <c r="B10">
        <v>0.85480167746281188</v>
      </c>
      <c r="C10">
        <v>1.5625146485748305</v>
      </c>
    </row>
    <row r="11" spans="1:3" x14ac:dyDescent="0.25">
      <c r="A11">
        <v>2013</v>
      </c>
      <c r="B11">
        <v>1.1863904071861362</v>
      </c>
      <c r="C11">
        <v>2.182834191914782</v>
      </c>
    </row>
    <row r="12" spans="1:3" x14ac:dyDescent="0.25">
      <c r="A12">
        <v>2014</v>
      </c>
      <c r="B12">
        <v>0.63634989699086042</v>
      </c>
      <c r="C12">
        <v>1.2051096649795132</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M31" sqref="M31"/>
    </sheetView>
  </sheetViews>
  <sheetFormatPr defaultRowHeight="15" x14ac:dyDescent="0.25"/>
  <cols>
    <col min="1" max="1" width="31.42578125" bestFit="1" customWidth="1"/>
    <col min="2" max="2" width="6" bestFit="1" customWidth="1"/>
    <col min="3" max="3" width="10.42578125" bestFit="1" customWidth="1"/>
  </cols>
  <sheetData>
    <row r="1" spans="1:3" s="9" customFormat="1" x14ac:dyDescent="0.25">
      <c r="A1" s="8" t="s">
        <v>282</v>
      </c>
    </row>
    <row r="2" spans="1:3" s="7" customFormat="1" x14ac:dyDescent="0.25">
      <c r="A2" s="7" t="s">
        <v>283</v>
      </c>
      <c r="B2" s="7" t="s">
        <v>273</v>
      </c>
      <c r="C2" s="7" t="s">
        <v>284</v>
      </c>
    </row>
    <row r="3" spans="1:3" x14ac:dyDescent="0.25">
      <c r="A3" t="s">
        <v>285</v>
      </c>
      <c r="B3">
        <v>0</v>
      </c>
      <c r="C3">
        <v>1</v>
      </c>
    </row>
    <row r="4" spans="1:3" x14ac:dyDescent="0.25">
      <c r="A4" t="s">
        <v>286</v>
      </c>
      <c r="B4">
        <v>0</v>
      </c>
      <c r="C4">
        <v>1</v>
      </c>
    </row>
    <row r="5" spans="1:3" x14ac:dyDescent="0.25">
      <c r="A5" t="s">
        <v>287</v>
      </c>
      <c r="B5">
        <v>0</v>
      </c>
      <c r="C5">
        <v>1</v>
      </c>
    </row>
    <row r="6" spans="1:3" x14ac:dyDescent="0.25">
      <c r="A6" t="s">
        <v>288</v>
      </c>
      <c r="B6">
        <v>0</v>
      </c>
      <c r="C6">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Q15" sqref="Q15"/>
    </sheetView>
  </sheetViews>
  <sheetFormatPr defaultRowHeight="15" x14ac:dyDescent="0.25"/>
  <cols>
    <col min="1" max="1" width="14.5703125" bestFit="1" customWidth="1"/>
    <col min="2" max="2" width="6" bestFit="1" customWidth="1"/>
    <col min="3" max="3" width="10.42578125" bestFit="1" customWidth="1"/>
  </cols>
  <sheetData>
    <row r="1" spans="1:3" s="9" customFormat="1" x14ac:dyDescent="0.25">
      <c r="A1" s="8" t="s">
        <v>289</v>
      </c>
    </row>
    <row r="2" spans="1:3" s="7" customFormat="1" x14ac:dyDescent="0.25">
      <c r="A2" s="7" t="s">
        <v>290</v>
      </c>
      <c r="B2" s="7" t="s">
        <v>273</v>
      </c>
      <c r="C2" s="7" t="s">
        <v>284</v>
      </c>
    </row>
    <row r="3" spans="1:3" x14ac:dyDescent="0.25">
      <c r="A3" t="s">
        <v>291</v>
      </c>
      <c r="B3">
        <v>0</v>
      </c>
      <c r="C3">
        <v>2</v>
      </c>
    </row>
    <row r="4" spans="1:3" x14ac:dyDescent="0.25">
      <c r="A4" t="s">
        <v>292</v>
      </c>
      <c r="B4">
        <v>0</v>
      </c>
      <c r="C4">
        <v>1</v>
      </c>
    </row>
    <row r="5" spans="1:3" x14ac:dyDescent="0.25">
      <c r="A5" t="s">
        <v>293</v>
      </c>
      <c r="B5">
        <v>0</v>
      </c>
      <c r="C5">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9" sqref="C39"/>
    </sheetView>
  </sheetViews>
  <sheetFormatPr defaultRowHeight="15" x14ac:dyDescent="0.25"/>
  <cols>
    <col min="1" max="1" width="13.85546875" bestFit="1" customWidth="1"/>
    <col min="2" max="2" width="10.28515625" bestFit="1" customWidth="1"/>
    <col min="3" max="3" width="11.140625" bestFit="1" customWidth="1"/>
  </cols>
  <sheetData>
    <row r="1" spans="1:3" s="9" customFormat="1" x14ac:dyDescent="0.25">
      <c r="A1" s="8" t="s">
        <v>294</v>
      </c>
    </row>
    <row r="2" spans="1:3" s="7" customFormat="1" x14ac:dyDescent="0.25">
      <c r="A2" s="7" t="s">
        <v>272</v>
      </c>
      <c r="B2" s="7" t="s">
        <v>295</v>
      </c>
      <c r="C2" s="7" t="s">
        <v>296</v>
      </c>
    </row>
    <row r="3" spans="1:3" x14ac:dyDescent="0.25">
      <c r="A3">
        <v>2005</v>
      </c>
      <c r="B3">
        <v>1.1257999999999999</v>
      </c>
      <c r="C3">
        <v>2.6489150000000001</v>
      </c>
    </row>
    <row r="4" spans="1:3" x14ac:dyDescent="0.25">
      <c r="A4">
        <v>2006</v>
      </c>
      <c r="B4">
        <v>1.1753420000000001</v>
      </c>
      <c r="C4">
        <v>2.5442499999999999</v>
      </c>
    </row>
    <row r="5" spans="1:3" x14ac:dyDescent="0.25">
      <c r="A5">
        <v>2007</v>
      </c>
      <c r="B5">
        <v>1.0416939999999999</v>
      </c>
      <c r="C5">
        <v>2.9493939999999998</v>
      </c>
    </row>
    <row r="6" spans="1:3" x14ac:dyDescent="0.25">
      <c r="A6">
        <v>2008</v>
      </c>
      <c r="B6">
        <v>1.207732</v>
      </c>
      <c r="C6">
        <v>1.9759930000000001</v>
      </c>
    </row>
    <row r="7" spans="1:3" x14ac:dyDescent="0.25">
      <c r="A7">
        <v>2009</v>
      </c>
      <c r="B7">
        <v>1.0412980000000001</v>
      </c>
      <c r="C7">
        <v>1.841583</v>
      </c>
    </row>
    <row r="8" spans="1:3" x14ac:dyDescent="0.25">
      <c r="A8">
        <v>2010</v>
      </c>
      <c r="B8">
        <v>1.256448</v>
      </c>
      <c r="C8">
        <v>1.8273060000000001</v>
      </c>
    </row>
    <row r="9" spans="1:3" x14ac:dyDescent="0.25">
      <c r="A9" t="s">
        <v>344</v>
      </c>
    </row>
    <row r="10" spans="1:3" x14ac:dyDescent="0.25">
      <c r="A10">
        <v>2012</v>
      </c>
      <c r="B10">
        <v>1.4306509999999999</v>
      </c>
      <c r="C10">
        <v>2.0723729999999998</v>
      </c>
    </row>
    <row r="11" spans="1:3" x14ac:dyDescent="0.25">
      <c r="A11">
        <v>2013</v>
      </c>
      <c r="B11">
        <v>1.0913569999999999</v>
      </c>
      <c r="C11">
        <v>2.259169</v>
      </c>
    </row>
    <row r="12" spans="1:3" x14ac:dyDescent="0.25">
      <c r="A12">
        <v>2014</v>
      </c>
      <c r="B12">
        <v>1.138897</v>
      </c>
      <c r="C12">
        <v>2.4721310000000001</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5D4AFE-45B6-4F1D-A008-619334A9BD5E}"/>
</file>

<file path=customXml/itemProps2.xml><?xml version="1.0" encoding="utf-8"?>
<ds:datastoreItem xmlns:ds="http://schemas.openxmlformats.org/officeDocument/2006/customXml" ds:itemID="{5E70710E-C90A-4B31-85F2-03F802BFCC5D}"/>
</file>

<file path=customXml/itemProps3.xml><?xml version="1.0" encoding="utf-8"?>
<ds:datastoreItem xmlns:ds="http://schemas.openxmlformats.org/officeDocument/2006/customXml" ds:itemID="{64DECA65-E4CD-4F44-95ED-8F5304FBDB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NTSB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2016-09-02T17:04:37Z</dcterms:created>
  <dcterms:modified xsi:type="dcterms:W3CDTF">2016-09-02T17:37:55Z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