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760" tabRatio="727" activeTab="0"/>
  </bookViews>
  <sheets>
    <sheet name="Readme" sheetId="1" r:id="rId1"/>
    <sheet name="Data_Part135" sheetId="2" r:id="rId2"/>
    <sheet name="Part135_Scheduled_Accidents" sheetId="3" r:id="rId3"/>
    <sheet name="Part135_Scheduled_FlightHours" sheetId="4" r:id="rId4"/>
    <sheet name="Part135_Scheduled_Departures" sheetId="5" r:id="rId5"/>
    <sheet name="Part135_Scheduled_AccRate" sheetId="6" r:id="rId6"/>
    <sheet name="Part135_Scheduled_DefiningEvent" sheetId="7" r:id="rId7"/>
    <sheet name="Part135_Scheduled_PhaseOfFlight" sheetId="8" r:id="rId8"/>
    <sheet name="Part135_NonSched_FlightHours" sheetId="9" r:id="rId9"/>
    <sheet name="Part135_NonSched_FixedWing_Acci" sheetId="10" r:id="rId10"/>
    <sheet name="Part135_NonSched_Heli_Accidents" sheetId="11" r:id="rId11"/>
    <sheet name="Part135_NonSched_FixedWing_AccR" sheetId="12" r:id="rId12"/>
    <sheet name="Part135_NonSched_Heli_AccRate" sheetId="13" r:id="rId13"/>
    <sheet name="Part135_NonSched_FixedWing_Defi" sheetId="14" r:id="rId14"/>
    <sheet name="Part135_NonSched_FixedWing_Phas" sheetId="15" r:id="rId15"/>
    <sheet name="Part135_NonSched_Heli_DefiningE" sheetId="16" r:id="rId16"/>
    <sheet name="Part135_NonSched_Heli_PhaseOfFl" sheetId="17" r:id="rId17"/>
  </sheets>
  <definedNames/>
  <calcPr fullCalcOnLoad="1"/>
</workbook>
</file>

<file path=xl/sharedStrings.xml><?xml version="1.0" encoding="utf-8"?>
<sst xmlns="http://schemas.openxmlformats.org/spreadsheetml/2006/main" count="798" uniqueCount="345">
  <si>
    <t>Data_Part135</t>
  </si>
  <si>
    <t>This worksheet contains NTSB accident data (one row per accident aircraft) for all aircraft involved in accidents in calendar year 2014 while operating under 14 CFR 135. The data dictionary for this worksheet is shown below.</t>
  </si>
  <si>
    <t>Part135_Scheduled_Accidents</t>
  </si>
  <si>
    <t>This worksheet summarizes total and fatal scheduled Part 135 accidents from 2005 through 2014, using NTSB accident data.</t>
  </si>
  <si>
    <t>Part135_Scheduled_FlightHours</t>
  </si>
  <si>
    <t>This worksheet summarizes scheduled Part 135 flight hours from 2005 through 2014, using FAA activity data.</t>
  </si>
  <si>
    <t>Part135_Scheduled_Departures</t>
  </si>
  <si>
    <t>This worksheet summarizes scheduled Part 135 departures from 2005 through 2014, using FAA activity data.</t>
  </si>
  <si>
    <t>Part135_Scheduled_AccRate</t>
  </si>
  <si>
    <t>This worksheet summarizes accident rates for scheduled Part 135 operations from 2005 through 2014, using NTSB accident data and FAA activity data.</t>
  </si>
  <si>
    <t>Part135_Scheduled_DefiningEvent</t>
  </si>
  <si>
    <t>This worksheet summarizes the defining events for scheduled Part 135 accident aircraft in 2014, using NTSB accident data and occurrence categories developed by the CAST/ICAO Common Taxonomy Team.</t>
  </si>
  <si>
    <t>Part135_Scheduled_PhaseOfFlight</t>
  </si>
  <si>
    <t>This worksheet summarizes the phases of flight associated with the defining events for scheduled Part 135 accident aircraft in 2014, using NTSB accident data and phase of flight categories developed by the CAST/ICAO Common Taxonomy Team.</t>
  </si>
  <si>
    <t>Part135_NonSched_FlightHours</t>
  </si>
  <si>
    <t>This worksheet summarizes non-scheduled Part 135 flight hours from 2005 through 2014, using FAA activity data.</t>
  </si>
  <si>
    <t>Part135_NonSched_FixedWing_Acci</t>
  </si>
  <si>
    <t>This worksheet summarizes non-scheduled Part 135 accidents involving fixed-wing airplanes from 2005 through 2014, using NTSB accident data.</t>
  </si>
  <si>
    <t>Part135_NonSched_Heli_Accidents</t>
  </si>
  <si>
    <t>This worksheet summarizes non-scheduled Part 135 accidents involving helicopters from 2005 through 2014, using NTSB accident data.</t>
  </si>
  <si>
    <t>Part135_NonSched_FixedWing_AccR</t>
  </si>
  <si>
    <t>This worksheet summarizes accident rates for non-scheduled Part 135 accidents involving fixed-wing airplanes from 2005 through 2014, using NTSB accident data and FAA activity data.</t>
  </si>
  <si>
    <t>Part135_NonSched_Heli_AccRate</t>
  </si>
  <si>
    <t>This worksheet summarizes accident rates for non-scheduled Part 135 accidents involving helicopters from 2005 through 2014, using NTSB accident data and FAA activity data.</t>
  </si>
  <si>
    <t>Part135_NonSched_FixedWing_Defi</t>
  </si>
  <si>
    <t>This worksheet summarizes the defining events for accidents involving fixed-wing airplanes conducting scheduled Part 135 operations in 2014,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</si>
  <si>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</si>
  <si>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2014, using NTSB accident data and occurrence categories developed by the CAST/ICAO Common Taxonomy Team.</t>
  </si>
  <si>
    <t>Part135_NonSched_Heli_DefiningE</t>
  </si>
  <si>
    <t>This worksheet summarizes the defining events for accidents involving helicopters conducting scheduled Part 135 operations in 2014,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</si>
  <si>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</si>
  <si>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2014, using NTSB accident data and occurrence categories developed by the CAST/ICAO Common Taxonomy Team.</t>
  </si>
  <si>
    <t>This workbook contains the following worksheets:</t>
  </si>
  <si>
    <t>Part 135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</si>
  <si>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</si>
  <si>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</si>
  <si>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</si>
  <si>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</si>
  <si>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</si>
  <si>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</si>
  <si>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</si>
  <si>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</si>
  <si>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</si>
  <si>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</si>
  <si>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</si>
  <si>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</si>
  <si>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</si>
  <si>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</si>
  <si>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</si>
  <si>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</si>
  <si>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</si>
  <si>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</si>
  <si>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</si>
  <si>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</si>
  <si>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</si>
  <si>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CEN14FA122</t>
  </si>
  <si>
    <t>393117N</t>
  </si>
  <si>
    <t>1073939W</t>
  </si>
  <si>
    <t>Silt</t>
  </si>
  <si>
    <t>CO</t>
  </si>
  <si>
    <t>USA</t>
  </si>
  <si>
    <t>FATL</t>
  </si>
  <si>
    <t>DEST</t>
  </si>
  <si>
    <t xml:space="preserve">135 </t>
  </si>
  <si>
    <t xml:space="preserve">PAX </t>
  </si>
  <si>
    <t>DOM</t>
  </si>
  <si>
    <t>NSCH</t>
  </si>
  <si>
    <t>HELI</t>
  </si>
  <si>
    <t>LALT</t>
  </si>
  <si>
    <t>MNV</t>
  </si>
  <si>
    <t>ERA14LA111</t>
  </si>
  <si>
    <t>260441N</t>
  </si>
  <si>
    <t>0800833W</t>
  </si>
  <si>
    <t>Ft. Lauderdale</t>
  </si>
  <si>
    <t>FL</t>
  </si>
  <si>
    <t>SERS</t>
  </si>
  <si>
    <t>NONE</t>
  </si>
  <si>
    <t xml:space="preserve">AIR </t>
  </si>
  <si>
    <t>UIMC</t>
  </si>
  <si>
    <t>TXI</t>
  </si>
  <si>
    <t>ERA14FA120</t>
  </si>
  <si>
    <t>334227N</t>
  </si>
  <si>
    <t>0863342W</t>
  </si>
  <si>
    <t>Clay</t>
  </si>
  <si>
    <t>AL</t>
  </si>
  <si>
    <t>CARG</t>
  </si>
  <si>
    <t>LOC-I</t>
  </si>
  <si>
    <t>APR</t>
  </si>
  <si>
    <t>WPR14FA124</t>
  </si>
  <si>
    <t>204623N</t>
  </si>
  <si>
    <t>1565640W</t>
  </si>
  <si>
    <t>Lanai City</t>
  </si>
  <si>
    <t>HI</t>
  </si>
  <si>
    <t>SUBS</t>
  </si>
  <si>
    <t>UNK</t>
  </si>
  <si>
    <t>WPR14CA162</t>
  </si>
  <si>
    <t>483432N</t>
  </si>
  <si>
    <t>1225831W</t>
  </si>
  <si>
    <t>Shaw Island</t>
  </si>
  <si>
    <t>WA</t>
  </si>
  <si>
    <t>LDG</t>
  </si>
  <si>
    <t>CEN14CA209</t>
  </si>
  <si>
    <t>413754N</t>
  </si>
  <si>
    <t>0825007W</t>
  </si>
  <si>
    <t>Put in Bay</t>
  </si>
  <si>
    <t>OH</t>
  </si>
  <si>
    <t>CFIT</t>
  </si>
  <si>
    <t>CEN14FA232</t>
  </si>
  <si>
    <t>375006N</t>
  </si>
  <si>
    <t>1075254W</t>
  </si>
  <si>
    <t>Telluride</t>
  </si>
  <si>
    <t>SCF-PP</t>
  </si>
  <si>
    <t>CEN14LA239</t>
  </si>
  <si>
    <t>394857N</t>
  </si>
  <si>
    <t>0825557W</t>
  </si>
  <si>
    <t>Columbus</t>
  </si>
  <si>
    <t>F-NI</t>
  </si>
  <si>
    <t>STD</t>
  </si>
  <si>
    <t>ERA14CA276</t>
  </si>
  <si>
    <t>352910N</t>
  </si>
  <si>
    <t>0845552E</t>
  </si>
  <si>
    <t>Dayton</t>
  </si>
  <si>
    <t>TN</t>
  </si>
  <si>
    <t>MINR</t>
  </si>
  <si>
    <t>ARC</t>
  </si>
  <si>
    <t>ANC14CA036</t>
  </si>
  <si>
    <t>613433N</t>
  </si>
  <si>
    <t>1593206W</t>
  </si>
  <si>
    <t>Aniak</t>
  </si>
  <si>
    <t>AK</t>
  </si>
  <si>
    <t>SCHD</t>
  </si>
  <si>
    <t>GCOL</t>
  </si>
  <si>
    <t>WPR14LA235</t>
  </si>
  <si>
    <t>365533N</t>
  </si>
  <si>
    <t>1112632W</t>
  </si>
  <si>
    <t>Page</t>
  </si>
  <si>
    <t>AZ</t>
  </si>
  <si>
    <t>ANC14LA040</t>
  </si>
  <si>
    <t>613056N</t>
  </si>
  <si>
    <t>1442625W</t>
  </si>
  <si>
    <t>Chitina</t>
  </si>
  <si>
    <t>ENR</t>
  </si>
  <si>
    <t>CEN14FA286</t>
  </si>
  <si>
    <t>280300N</t>
  </si>
  <si>
    <t>0902400W</t>
  </si>
  <si>
    <t>South Timbalier Platform</t>
  </si>
  <si>
    <t>GM</t>
  </si>
  <si>
    <t>WPR14LA251</t>
  </si>
  <si>
    <t>205355N</t>
  </si>
  <si>
    <t>1562550W</t>
  </si>
  <si>
    <t>Wailuku</t>
  </si>
  <si>
    <t>ANC14CA042</t>
  </si>
  <si>
    <t>674610N</t>
  </si>
  <si>
    <t>1494454W</t>
  </si>
  <si>
    <t>Coldfoot</t>
  </si>
  <si>
    <t>CEN14LA312</t>
  </si>
  <si>
    <t>333208N</t>
  </si>
  <si>
    <t>0941133W</t>
  </si>
  <si>
    <t>Texarkana</t>
  </si>
  <si>
    <t>TX</t>
  </si>
  <si>
    <t>ANC14CA047</t>
  </si>
  <si>
    <t>632323N</t>
  </si>
  <si>
    <t>1465403W</t>
  </si>
  <si>
    <t>Cantwell</t>
  </si>
  <si>
    <t>TURB</t>
  </si>
  <si>
    <t>TOF</t>
  </si>
  <si>
    <t>WPR14LA272</t>
  </si>
  <si>
    <t>425360N</t>
  </si>
  <si>
    <t>1141500W</t>
  </si>
  <si>
    <t>Dietrich</t>
  </si>
  <si>
    <t>ID</t>
  </si>
  <si>
    <t>WPR14LA313</t>
  </si>
  <si>
    <t>355651N</t>
  </si>
  <si>
    <t>1145118W</t>
  </si>
  <si>
    <t>Boulder City</t>
  </si>
  <si>
    <t>NV</t>
  </si>
  <si>
    <t>CTOL</t>
  </si>
  <si>
    <t>WPR14FA324</t>
  </si>
  <si>
    <t>390017N</t>
  </si>
  <si>
    <t>1201520W</t>
  </si>
  <si>
    <t>Tahoma</t>
  </si>
  <si>
    <t>CA</t>
  </si>
  <si>
    <t>ANC14CA060</t>
  </si>
  <si>
    <t>633112N</t>
  </si>
  <si>
    <t>1473000W</t>
  </si>
  <si>
    <t>Anderson</t>
  </si>
  <si>
    <t>CEN14LA425</t>
  </si>
  <si>
    <t>295037N</t>
  </si>
  <si>
    <t>0895846W</t>
  </si>
  <si>
    <t>Braithwaite</t>
  </si>
  <si>
    <t>LA</t>
  </si>
  <si>
    <t>ANC14FA068</t>
  </si>
  <si>
    <t>680432N</t>
  </si>
  <si>
    <t>1491750W</t>
  </si>
  <si>
    <t>CEN14FA462</t>
  </si>
  <si>
    <t>321521N</t>
  </si>
  <si>
    <t>1065856W</t>
  </si>
  <si>
    <t>Las Cruces</t>
  </si>
  <si>
    <t>NM</t>
  </si>
  <si>
    <t>RAMP</t>
  </si>
  <si>
    <t>ANC14CA077</t>
  </si>
  <si>
    <t>624707N</t>
  </si>
  <si>
    <t>1442225W</t>
  </si>
  <si>
    <t>Gakona</t>
  </si>
  <si>
    <t>SCF-NP</t>
  </si>
  <si>
    <t>WPR14LA374</t>
  </si>
  <si>
    <t>314205N</t>
  </si>
  <si>
    <t>1100313W</t>
  </si>
  <si>
    <t>Tombstone</t>
  </si>
  <si>
    <t>ANC14LA085</t>
  </si>
  <si>
    <t>701850N</t>
  </si>
  <si>
    <t>1480211W</t>
  </si>
  <si>
    <t>Deadhorse</t>
  </si>
  <si>
    <t>WPR14CA391</t>
  </si>
  <si>
    <t>374317N</t>
  </si>
  <si>
    <t>1221316W</t>
  </si>
  <si>
    <t>Oakland</t>
  </si>
  <si>
    <t>ANC14CA088</t>
  </si>
  <si>
    <t>621205N</t>
  </si>
  <si>
    <t>1613420W</t>
  </si>
  <si>
    <t>Holy Cross</t>
  </si>
  <si>
    <t>LOC-G</t>
  </si>
  <si>
    <t>CEN15FA003</t>
  </si>
  <si>
    <t>333224N</t>
  </si>
  <si>
    <t>0981760W</t>
  </si>
  <si>
    <t>Wichita Falls</t>
  </si>
  <si>
    <t>ERA14LA465</t>
  </si>
  <si>
    <t>181443N</t>
  </si>
  <si>
    <t>0653836W</t>
  </si>
  <si>
    <t>Ceiba</t>
  </si>
  <si>
    <t>PR</t>
  </si>
  <si>
    <t>OTHR</t>
  </si>
  <si>
    <t>WPR15CA026</t>
  </si>
  <si>
    <t>231028N</t>
  </si>
  <si>
    <t>1113919E</t>
  </si>
  <si>
    <t>Mesa</t>
  </si>
  <si>
    <t>DCA15RA018</t>
  </si>
  <si>
    <t>180226N</t>
  </si>
  <si>
    <t>0630640W</t>
  </si>
  <si>
    <t>Sint Maartin -Juliana</t>
  </si>
  <si>
    <t>FN</t>
  </si>
  <si>
    <t>NT</t>
  </si>
  <si>
    <t>INT</t>
  </si>
  <si>
    <t>ICL</t>
  </si>
  <si>
    <t>WPR15LA034</t>
  </si>
  <si>
    <t>355822N</t>
  </si>
  <si>
    <t>1150804W</t>
  </si>
  <si>
    <t>Las Vegas</t>
  </si>
  <si>
    <t>ANC15LA004</t>
  </si>
  <si>
    <t>645359N</t>
  </si>
  <si>
    <t>1491002W</t>
  </si>
  <si>
    <t>Nenana</t>
  </si>
  <si>
    <t>CEN15FA048</t>
  </si>
  <si>
    <t>414628N</t>
  </si>
  <si>
    <t>0874417E</t>
  </si>
  <si>
    <t>Chicago</t>
  </si>
  <si>
    <t>IL</t>
  </si>
  <si>
    <t>CEN15LA066</t>
  </si>
  <si>
    <t>365555N</t>
  </si>
  <si>
    <t>0931649E</t>
  </si>
  <si>
    <t>Highlandville</t>
  </si>
  <si>
    <t>MO</t>
  </si>
  <si>
    <t>ANC15LA005</t>
  </si>
  <si>
    <t>605235N</t>
  </si>
  <si>
    <t>1520507W</t>
  </si>
  <si>
    <t>Nikiski</t>
  </si>
  <si>
    <t>FUEL</t>
  </si>
  <si>
    <t>CEN15LA091</t>
  </si>
  <si>
    <t>331714N</t>
  </si>
  <si>
    <t>1043221W</t>
  </si>
  <si>
    <t>Roswell</t>
  </si>
  <si>
    <t>Scheduled Part 135 Accidents, 2005-2014</t>
  </si>
  <si>
    <t>Calendar Year</t>
  </si>
  <si>
    <t>Fatal</t>
  </si>
  <si>
    <t>Total</t>
  </si>
  <si>
    <t>Scheduled Part 135 Flight Hours, 2005-2014</t>
  </si>
  <si>
    <t>Flight Hours (100,000s)</t>
  </si>
  <si>
    <t>Scheduled Part 135 Departures, 2005-2014</t>
  </si>
  <si>
    <t>Departures (100,000s)</t>
  </si>
  <si>
    <t>Scheduled Part 135 Accident Rate, 2005-2014</t>
  </si>
  <si>
    <t>Accidents per 100,000 Departures</t>
  </si>
  <si>
    <t>Accidents per 100,000 Flight Hours</t>
  </si>
  <si>
    <t>Defining Event for Scheduled Part 135 Accidents, 2014</t>
  </si>
  <si>
    <t>Defining Event</t>
  </si>
  <si>
    <t>Non-Fatal</t>
  </si>
  <si>
    <t>Ground Collision</t>
  </si>
  <si>
    <t>Loss of Control-Inflight</t>
  </si>
  <si>
    <t>System Malfunction (Powerplant)</t>
  </si>
  <si>
    <t>Other</t>
  </si>
  <si>
    <t>Phase of Flight for Scheduled Part 135 Accidents, 2014</t>
  </si>
  <si>
    <t>Phase of Flight</t>
  </si>
  <si>
    <t>Taxi</t>
  </si>
  <si>
    <t>Approach</t>
  </si>
  <si>
    <t>En Route</t>
  </si>
  <si>
    <t>Non-Scheduled Part 135 Flight Hours, 2005-2014</t>
  </si>
  <si>
    <t>Helicopter</t>
  </si>
  <si>
    <t>Fixed Wing</t>
  </si>
  <si>
    <t>Non-Scheduled Part 135 Accidents (Fixed-Wing), 2005-2014</t>
  </si>
  <si>
    <t>Non-Scheduled Part 135 Accidents (Helicopters), 2005-2014</t>
  </si>
  <si>
    <t>Non-Scheduled Part 135 Accident Rates (Fixed-Wing), 2005-2014</t>
  </si>
  <si>
    <t>Non-Scheduled Part 135 Accident Rates (Helicopters), 2005-2014</t>
  </si>
  <si>
    <t>Defining Event for Non-Scheduled Part 135 Accidents (Fixed-Wing), 2014</t>
  </si>
  <si>
    <t>Abnormal Runway Contact</t>
  </si>
  <si>
    <t>Controlled Flight Into Terrain</t>
  </si>
  <si>
    <t>Fire/Smoke (Non-Impact)</t>
  </si>
  <si>
    <t>Ground Handling</t>
  </si>
  <si>
    <t>Fuel Related</t>
  </si>
  <si>
    <t>Loss of Control-Ground</t>
  </si>
  <si>
    <t>System Malfunction (Non-Powerplant)</t>
  </si>
  <si>
    <t>Turbulence Encounter</t>
  </si>
  <si>
    <t>Unintended Flight in IMC</t>
  </si>
  <si>
    <t>Unknown or Undetermined</t>
  </si>
  <si>
    <t>Phase of Flight for Non-Scheduled Part 135 Accidents (Fixed-Wing), 2014</t>
  </si>
  <si>
    <t>Landing</t>
  </si>
  <si>
    <t>Standing</t>
  </si>
  <si>
    <t>Initial Climb</t>
  </si>
  <si>
    <t>Maneuvering</t>
  </si>
  <si>
    <t>Takeoff</t>
  </si>
  <si>
    <t>Unknown</t>
  </si>
  <si>
    <t>Defining Event for Non-Scheduled Part 135 Accidents (Helicopters), 2014</t>
  </si>
  <si>
    <t>Low Altitude Operations</t>
  </si>
  <si>
    <t>Collision with Obstacle (Takeoff/Landing)</t>
  </si>
  <si>
    <t>Phase of Flight for Non-Scheduled Part 135 Accidents (Helicopters), 2014</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</si>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</sst>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u val="single"/>
      <sz val="11"/>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Font="1" applyAlignment="1">
      <alignment/>
    </xf>
    <xf numFmtId="0" fontId="4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42" fillId="0" borderId="0" xfId="0" applyFont="1" applyAlignment="1">
      <alignment vertical="center"/>
    </xf>
    <xf numFmtId="14" fontId="0" fillId="0" borderId="0" xfId="0" applyNumberFormat="1" applyAlignment="1">
      <alignment/>
    </xf>
    <xf numFmtId="0" fontId="34" fillId="0" borderId="0" xfId="52" applyAlignment="1">
      <alignment/>
    </xf>
    <xf numFmtId="0" fontId="43" fillId="0" borderId="0" xfId="0" applyFont="1" applyAlignment="1">
      <alignment/>
    </xf>
    <xf numFmtId="0" fontId="40"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Accidents, 2005-2014</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barChart>
        <c:barDir val="col"/>
        <c:grouping val="clustered"/>
        <c:varyColors val="0"/>
        <c:ser>
          <c:idx val="0"/>
          <c:order val="0"/>
          <c:tx>
            <c:strRef>
              <c:f>Part135_Scheduled_Accidents!$B$2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Part135_Scheduled_Accidents!$B$3:$B$12</c:f>
              <c:numCache/>
            </c:numRef>
          </c:val>
        </c:ser>
        <c:ser>
          <c:idx val="1"/>
          <c:order val="1"/>
          <c:tx>
            <c:strRef>
              <c:f>Part135_Scheduled_Accidents!$C$2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Part135_Scheduled_Accidents!$C$3:$C$12</c:f>
              <c:numCache/>
            </c:numRef>
          </c:val>
        </c:ser>
        <c:axId val="7747434"/>
        <c:axId val="2618043"/>
      </c:barChart>
      <c:catAx>
        <c:axId val="7747434"/>
        <c:scaling>
          <c:orientation val="minMax"/>
        </c:scaling>
        <c:axPos val="b"/>
        <c:title>
          <c:tx>
            <c:strRef>
              <c:f>Part135_Scheduled_Accidents!$A$2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618043"/>
        <c:crosses val="autoZero"/>
        <c:auto val="1"/>
        <c:lblOffset val="100"/>
        <c:tickLblSkip val="1"/>
        <c:noMultiLvlLbl val="0"/>
      </c:catAx>
      <c:valAx>
        <c:axId val="261804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747434"/>
        <c:crossesAt val="1"/>
        <c:crossBetween val="between"/>
        <c:dispUnits/>
      </c:valAx>
      <c:spPr>
        <a:solidFill>
          <a:srgbClr val="FFFFFF"/>
        </a:solidFill>
        <a:ln w="3175">
          <a:noFill/>
        </a:ln>
      </c:spPr>
    </c:plotArea>
    <c:legend>
      <c:legendPos val="tr"/>
      <c:layout>
        <c:manualLayout>
          <c:xMode val="edge"/>
          <c:yMode val="edge"/>
          <c:x val="0.78825"/>
          <c:y val="0.07375"/>
          <c:w val="0.204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(Fixed-Wing),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Part135_NonSched_FixedWing_AccR!$C$2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Part135_NonSched_FixedWing_AccR!$A$3:$A$12</c:f>
              <c:strCache/>
            </c:strRef>
          </c:cat>
          <c:val>
            <c:numRef>
              <c:f>Part135_NonSched_FixedWing_AccR!$C$3:$C$12</c:f>
              <c:numCache/>
            </c:numRef>
          </c:val>
          <c:smooth val="0"/>
        </c:ser>
        <c:ser>
          <c:idx val="0"/>
          <c:order val="1"/>
          <c:tx>
            <c:strRef>
              <c:f>Part135_NonSched_FixedWing_AccR!$B$2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Part135_NonSched_FixedWing_AccR!$A$3:$A$12</c:f>
              <c:strCache/>
            </c:strRef>
          </c:cat>
          <c:val>
            <c:numRef>
              <c:f>Part135_NonSched_FixedWing_AccR!$B$3:$B$12</c:f>
              <c:numCache/>
            </c:numRef>
          </c:val>
          <c:smooth val="0"/>
        </c:ser>
        <c:marker val="1"/>
        <c:axId val="31158884"/>
        <c:axId val="11994501"/>
      </c:lineChart>
      <c:catAx>
        <c:axId val="31158884"/>
        <c:scaling>
          <c:orientation val="minMax"/>
        </c:scaling>
        <c:axPos val="b"/>
        <c:title>
          <c:tx>
            <c:strRef>
              <c:f>Part135_NonSched_FixedWing_AccR!$A$2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994501"/>
        <c:crosses val="autoZero"/>
        <c:auto val="1"/>
        <c:lblOffset val="100"/>
        <c:tickLblSkip val="1"/>
        <c:noMultiLvlLbl val="0"/>
      </c:catAx>
      <c:valAx>
        <c:axId val="1199450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158884"/>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(Helicopters), 2005-2014</a:t>
            </a:r>
          </a:p>
        </c:rich>
      </c:tx>
      <c:layout>
        <c:manualLayout>
          <c:xMode val="factor"/>
          <c:yMode val="factor"/>
          <c:x val="-0.00375"/>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Part135_NonSched_Heli_AccRate!$C$2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Part135_NonSched_Heli_AccRate!$A$3:$A$12</c:f>
              <c:strCache/>
            </c:strRef>
          </c:cat>
          <c:val>
            <c:numRef>
              <c:f>Part135_NonSched_Heli_AccRate!$C$3:$C$12</c:f>
              <c:numCache/>
            </c:numRef>
          </c:val>
          <c:smooth val="0"/>
        </c:ser>
        <c:ser>
          <c:idx val="0"/>
          <c:order val="1"/>
          <c:tx>
            <c:strRef>
              <c:f>Part135_NonSched_Heli_AccRate!$B$2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Part135_NonSched_Heli_AccRate!$A$3:$A$12</c:f>
              <c:strCache/>
            </c:strRef>
          </c:cat>
          <c:val>
            <c:numRef>
              <c:f>Part135_NonSched_Heli_AccRate!$B$3:$B$12</c:f>
              <c:numCache/>
            </c:numRef>
          </c:val>
          <c:smooth val="0"/>
        </c:ser>
        <c:marker val="1"/>
        <c:axId val="40841646"/>
        <c:axId val="32030495"/>
      </c:lineChart>
      <c:catAx>
        <c:axId val="40841646"/>
        <c:scaling>
          <c:orientation val="minMax"/>
        </c:scaling>
        <c:axPos val="b"/>
        <c:title>
          <c:tx>
            <c:strRef>
              <c:f>Part135_NonSched_Heli_AccRate!$A$2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2030495"/>
        <c:crosses val="autoZero"/>
        <c:auto val="1"/>
        <c:lblOffset val="100"/>
        <c:tickLblSkip val="1"/>
        <c:noMultiLvlLbl val="0"/>
      </c:catAx>
      <c:valAx>
        <c:axId val="3203049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841646"/>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(Fixed-Wing), 2014</a:t>
            </a:r>
          </a:p>
        </c:rich>
      </c:tx>
      <c:layout>
        <c:manualLayout>
          <c:xMode val="factor"/>
          <c:yMode val="factor"/>
          <c:x val="-0.00375"/>
          <c:y val="-0.01225"/>
        </c:manualLayout>
      </c:layout>
      <c:spPr>
        <a:noFill/>
        <a:ln w="3175">
          <a:noFill/>
        </a:ln>
      </c:spPr>
    </c:title>
    <c:plotArea>
      <c:layout>
        <c:manualLayout>
          <c:xMode val="edge"/>
          <c:yMode val="edge"/>
          <c:x val="0.06675"/>
          <c:y val="0.17675"/>
          <c:w val="0.91425"/>
          <c:h val="0.737"/>
        </c:manualLayout>
      </c:layout>
      <c:barChart>
        <c:barDir val="bar"/>
        <c:grouping val="stacked"/>
        <c:varyColors val="0"/>
        <c:ser>
          <c:idx val="0"/>
          <c:order val="0"/>
          <c:tx>
            <c:strRef>
              <c:f>Part135_NonSched_FixedWing_Defi!$B$2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Part135_NonSched_FixedWing_Defi!$A$3:$A$15</c:f>
              <c:strCache/>
            </c:strRef>
          </c:cat>
          <c:val>
            <c:numRef>
              <c:f>Part135_NonSched_FixedWing_Defi!$B$3:$B$15</c:f>
              <c:numCache/>
            </c:numRef>
          </c:val>
        </c:ser>
        <c:ser>
          <c:idx val="1"/>
          <c:order val="1"/>
          <c:tx>
            <c:strRef>
              <c:f>Part135_NonSched_FixedWing_Defi!$C$2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Part135_NonSched_FixedWing_Defi!$A$3:$A$15</c:f>
              <c:strCache/>
            </c:strRef>
          </c:cat>
          <c:val>
            <c:numRef>
              <c:f>Part135_NonSched_FixedWing_Defi!$C$3:$C$15</c:f>
              <c:numCache/>
            </c:numRef>
          </c:val>
        </c:ser>
        <c:overlap val="100"/>
        <c:axId val="19839000"/>
        <c:axId val="44333273"/>
      </c:barChart>
      <c:catAx>
        <c:axId val="19839000"/>
        <c:scaling>
          <c:orientation val="maxMin"/>
        </c:scaling>
        <c:axPos val="l"/>
        <c:title>
          <c:tx>
            <c:strRef>
              <c:f>Part135_NonSched_FixedWing_Defi!$A$2</c:f>
            </c:strRef>
          </c:tx>
          <c:layout>
            <c:manualLayout>
              <c:xMode val="factor"/>
              <c:yMode val="factor"/>
              <c:x val="-0.039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4333273"/>
        <c:crosses val="autoZero"/>
        <c:auto val="1"/>
        <c:lblOffset val="100"/>
        <c:tickLblSkip val="2"/>
        <c:noMultiLvlLbl val="0"/>
      </c:catAx>
      <c:valAx>
        <c:axId val="44333273"/>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839000"/>
        <c:crosses val="max"/>
        <c:crossBetween val="between"/>
        <c:dispUnits/>
      </c:valAx>
      <c:spPr>
        <a:solidFill>
          <a:srgbClr val="FFFFFF"/>
        </a:solidFill>
        <a:ln w="3175">
          <a:noFill/>
        </a:ln>
      </c:spPr>
    </c:plotArea>
    <c:legend>
      <c:legendPos val="tr"/>
      <c:layout>
        <c:manualLayout>
          <c:xMode val="edge"/>
          <c:yMode val="edge"/>
          <c:x val="0.70225"/>
          <c:y val="0.7015"/>
          <c:w val="0.261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(Fixed-Wing), 2014</a:t>
            </a:r>
          </a:p>
        </c:rich>
      </c:tx>
      <c:layout>
        <c:manualLayout>
          <c:xMode val="factor"/>
          <c:yMode val="factor"/>
          <c:x val="-0.00375"/>
          <c:y val="-0.01225"/>
        </c:manualLayout>
      </c:layout>
      <c:spPr>
        <a:noFill/>
        <a:ln w="3175">
          <a:noFill/>
        </a:ln>
      </c:spPr>
    </c:title>
    <c:plotArea>
      <c:layout>
        <c:manualLayout>
          <c:xMode val="edge"/>
          <c:yMode val="edge"/>
          <c:x val="0.06075"/>
          <c:y val="0.17675"/>
          <c:w val="0.92025"/>
          <c:h val="0.737"/>
        </c:manualLayout>
      </c:layout>
      <c:barChart>
        <c:barDir val="bar"/>
        <c:grouping val="stacked"/>
        <c:varyColors val="0"/>
        <c:ser>
          <c:idx val="0"/>
          <c:order val="0"/>
          <c:tx>
            <c:strRef>
              <c:f>Part135_NonSched_FixedWing_Phas!$B$2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Part135_NonSched_FixedWing_Phas!$A$3:$A$11</c:f>
              <c:strCache/>
            </c:strRef>
          </c:cat>
          <c:val>
            <c:numRef>
              <c:f>Part135_NonSched_FixedWing_Phas!$B$3:$B$11</c:f>
              <c:numCache/>
            </c:numRef>
          </c:val>
        </c:ser>
        <c:ser>
          <c:idx val="1"/>
          <c:order val="1"/>
          <c:tx>
            <c:strRef>
              <c:f>Part135_NonSched_FixedWing_Phas!$C$2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Part135_NonSched_FixedWing_Phas!$A$3:$A$11</c:f>
              <c:strCache/>
            </c:strRef>
          </c:cat>
          <c:val>
            <c:numRef>
              <c:f>Part135_NonSched_FixedWing_Phas!$C$3:$C$11</c:f>
              <c:numCache/>
            </c:numRef>
          </c:val>
        </c:ser>
        <c:overlap val="100"/>
        <c:axId val="63455138"/>
        <c:axId val="34225331"/>
      </c:barChart>
      <c:catAx>
        <c:axId val="63455138"/>
        <c:scaling>
          <c:orientation val="maxMin"/>
        </c:scaling>
        <c:axPos val="l"/>
        <c:title>
          <c:tx>
            <c:strRef>
              <c:f>Part135_NonSched_FixedWing_Phas!$A$2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225331"/>
        <c:crosses val="autoZero"/>
        <c:auto val="1"/>
        <c:lblOffset val="100"/>
        <c:tickLblSkip val="1"/>
        <c:noMultiLvlLbl val="0"/>
      </c:catAx>
      <c:valAx>
        <c:axId val="3422533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55138"/>
        <c:crosses val="max"/>
        <c:crossBetween val="between"/>
        <c:dispUnits/>
      </c:valAx>
      <c:spPr>
        <a:solidFill>
          <a:srgbClr val="FFFFFF"/>
        </a:solidFill>
        <a:ln w="3175">
          <a:noFill/>
        </a:ln>
      </c:spPr>
    </c:plotArea>
    <c:legend>
      <c:legendPos val="tr"/>
      <c:layout>
        <c:manualLayout>
          <c:xMode val="edge"/>
          <c:yMode val="edge"/>
          <c:x val="0.6985"/>
          <c:y val="0.7015"/>
          <c:w val="0.269"/>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(Helicopters), 2014</a:t>
            </a:r>
          </a:p>
        </c:rich>
      </c:tx>
      <c:layout>
        <c:manualLayout>
          <c:xMode val="factor"/>
          <c:yMode val="factor"/>
          <c:x val="-0.002"/>
          <c:y val="-0.01225"/>
        </c:manualLayout>
      </c:layout>
      <c:spPr>
        <a:noFill/>
        <a:ln w="3175">
          <a:noFill/>
        </a:ln>
      </c:spPr>
    </c:title>
    <c:plotArea>
      <c:layout>
        <c:manualLayout>
          <c:xMode val="edge"/>
          <c:yMode val="edge"/>
          <c:x val="0.04925"/>
          <c:y val="0.17675"/>
          <c:w val="0.93175"/>
          <c:h val="0.737"/>
        </c:manualLayout>
      </c:layout>
      <c:barChart>
        <c:barDir val="bar"/>
        <c:grouping val="stacked"/>
        <c:varyColors val="0"/>
        <c:ser>
          <c:idx val="0"/>
          <c:order val="0"/>
          <c:tx>
            <c:strRef>
              <c:f>Part135_NonSched_Heli_DefiningE!$B$2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Part135_NonSched_Heli_DefiningE!$A$3:$A$7</c:f>
              <c:strCache/>
            </c:strRef>
          </c:cat>
          <c:val>
            <c:numRef>
              <c:f>Part135_NonSched_Heli_DefiningE!$B$3:$B$7</c:f>
              <c:numCache/>
            </c:numRef>
          </c:val>
        </c:ser>
        <c:ser>
          <c:idx val="1"/>
          <c:order val="1"/>
          <c:tx>
            <c:strRef>
              <c:f>Part135_NonSched_Heli_DefiningE!$C$2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Part135_NonSched_Heli_DefiningE!$A$3:$A$7</c:f>
              <c:strCache/>
            </c:strRef>
          </c:cat>
          <c:val>
            <c:numRef>
              <c:f>Part135_NonSched_Heli_DefiningE!$C$3:$C$7</c:f>
              <c:numCache/>
            </c:numRef>
          </c:val>
        </c:ser>
        <c:overlap val="100"/>
        <c:axId val="39592524"/>
        <c:axId val="20788397"/>
      </c:barChart>
      <c:catAx>
        <c:axId val="39592524"/>
        <c:scaling>
          <c:orientation val="maxMin"/>
        </c:scaling>
        <c:axPos val="l"/>
        <c:title>
          <c:tx>
            <c:strRef>
              <c:f>Part135_NonSched_Heli_DefiningE!$A$2</c:f>
            </c:strRef>
          </c:tx>
          <c:layout>
            <c:manualLayout>
              <c:xMode val="factor"/>
              <c:yMode val="factor"/>
              <c:x val="-0.07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0788397"/>
        <c:crosses val="autoZero"/>
        <c:auto val="1"/>
        <c:lblOffset val="100"/>
        <c:tickLblSkip val="1"/>
        <c:noMultiLvlLbl val="0"/>
      </c:catAx>
      <c:valAx>
        <c:axId val="20788397"/>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592524"/>
        <c:crosses val="max"/>
        <c:crossBetween val="between"/>
        <c:dispUnits/>
      </c:valAx>
      <c:spPr>
        <a:solidFill>
          <a:srgbClr val="FFFFFF"/>
        </a:solidFill>
        <a:ln w="3175">
          <a:noFill/>
        </a:ln>
      </c:spPr>
    </c:plotArea>
    <c:legend>
      <c:legendPos val="tr"/>
      <c:layout>
        <c:manualLayout>
          <c:xMode val="edge"/>
          <c:yMode val="edge"/>
          <c:x val="0.72125"/>
          <c:y val="0.69225"/>
          <c:w val="0.234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(Helicopters), 2014</a:t>
            </a:r>
          </a:p>
        </c:rich>
      </c:tx>
      <c:layout>
        <c:manualLayout>
          <c:xMode val="factor"/>
          <c:yMode val="factor"/>
          <c:x val="-0.002"/>
          <c:y val="-0.01225"/>
        </c:manualLayout>
      </c:layout>
      <c:spPr>
        <a:noFill/>
        <a:ln w="3175">
          <a:noFill/>
        </a:ln>
      </c:spPr>
    </c:title>
    <c:plotArea>
      <c:layout>
        <c:manualLayout>
          <c:xMode val="edge"/>
          <c:yMode val="edge"/>
          <c:x val="0.06075"/>
          <c:y val="0.17675"/>
          <c:w val="0.92025"/>
          <c:h val="0.737"/>
        </c:manualLayout>
      </c:layout>
      <c:barChart>
        <c:barDir val="bar"/>
        <c:grouping val="stacked"/>
        <c:varyColors val="0"/>
        <c:ser>
          <c:idx val="0"/>
          <c:order val="0"/>
          <c:tx>
            <c:strRef>
              <c:f>Part135_NonSched_Heli_PhaseOfFl!$B$2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Part135_NonSched_Heli_PhaseOfFl!$B$3:$B$7</c:f>
              <c:numCache/>
            </c:numRef>
          </c:val>
        </c:ser>
        <c:ser>
          <c:idx val="1"/>
          <c:order val="1"/>
          <c:tx>
            <c:strRef>
              <c:f>Part135_NonSched_Heli_PhaseOfFl!$C$2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Part135_NonSched_Heli_PhaseOfFl!$C$3:$C$7</c:f>
              <c:numCache/>
            </c:numRef>
          </c:val>
        </c:ser>
        <c:overlap val="100"/>
        <c:axId val="52877846"/>
        <c:axId val="6138567"/>
      </c:barChart>
      <c:catAx>
        <c:axId val="52877846"/>
        <c:scaling>
          <c:orientation val="maxMin"/>
        </c:scaling>
        <c:axPos val="l"/>
        <c:title>
          <c:tx>
            <c:strRef>
              <c:f>Part135_NonSched_Heli_PhaseOfFl!$A$2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38567"/>
        <c:crosses val="autoZero"/>
        <c:auto val="1"/>
        <c:lblOffset val="100"/>
        <c:tickLblSkip val="1"/>
        <c:noMultiLvlLbl val="0"/>
      </c:catAx>
      <c:valAx>
        <c:axId val="6138567"/>
        <c:scaling>
          <c:orientation val="minMax"/>
          <c:max val="5"/>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877846"/>
        <c:crosses val="max"/>
        <c:crossBetween val="between"/>
        <c:dispUnits/>
      </c:valAx>
      <c:spPr>
        <a:solidFill>
          <a:srgbClr val="FFFFFF"/>
        </a:solidFill>
        <a:ln w="3175">
          <a:noFill/>
        </a:ln>
      </c:spPr>
    </c:plotArea>
    <c:legend>
      <c:legendPos val="tr"/>
      <c:layout>
        <c:manualLayout>
          <c:xMode val="edge"/>
          <c:yMode val="edge"/>
          <c:x val="0.6985"/>
          <c:y val="0.6985"/>
          <c:w val="0.265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Flight Hours, 2005-2014</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Part135_Scheduled_FlightHours!$B$2</c:f>
              <c:strCache>
                <c:ptCount val="1"/>
                <c:pt idx="0">
                  <c:v>Flight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Part135_Scheduled_FlightHours!$A$3:$A$12</c:f>
              <c:numCache/>
            </c:numRef>
          </c:cat>
          <c:val>
            <c:numRef>
              <c:f>Part135_Scheduled_FlightHours!$B$3:$B$12</c:f>
              <c:numCache/>
            </c:numRef>
          </c:val>
          <c:smooth val="0"/>
        </c:ser>
        <c:marker val="1"/>
        <c:axId val="23562388"/>
        <c:axId val="10734901"/>
      </c:lineChart>
      <c:catAx>
        <c:axId val="23562388"/>
        <c:scaling>
          <c:orientation val="minMax"/>
        </c:scaling>
        <c:axPos val="b"/>
        <c:title>
          <c:tx>
            <c:strRef>
              <c:f>Part135_Scheduled_FlightHours!$A$2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0734901"/>
        <c:crosses val="autoZero"/>
        <c:auto val="1"/>
        <c:lblOffset val="100"/>
        <c:tickLblSkip val="1"/>
        <c:noMultiLvlLbl val="0"/>
      </c:catAx>
      <c:valAx>
        <c:axId val="1073490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623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Departures, 2005-2014</a:t>
            </a:r>
          </a:p>
        </c:rich>
      </c:tx>
      <c:layout>
        <c:manualLayout>
          <c:xMode val="factor"/>
          <c:yMode val="factor"/>
          <c:x val="-0.00375"/>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Part135_Scheduled_Departures!$B$2</c:f>
              <c:strCache>
                <c:ptCount val="1"/>
                <c:pt idx="0">
                  <c:v>Departures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Part135_Scheduled_Departures!$A$3:$A$12</c:f>
              <c:numCache/>
            </c:numRef>
          </c:cat>
          <c:val>
            <c:numRef>
              <c:f>Part135_Scheduled_Departures!$B$3:$B$12</c:f>
              <c:numCache/>
            </c:numRef>
          </c:val>
          <c:smooth val="0"/>
        </c:ser>
        <c:marker val="1"/>
        <c:axId val="29505246"/>
        <c:axId val="64220623"/>
      </c:lineChart>
      <c:catAx>
        <c:axId val="29505246"/>
        <c:scaling>
          <c:orientation val="minMax"/>
        </c:scaling>
        <c:axPos val="b"/>
        <c:title>
          <c:tx>
            <c:strRef>
              <c:f>Part135_Scheduled_Departures!$A$2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220623"/>
        <c:crosses val="autoZero"/>
        <c:auto val="1"/>
        <c:lblOffset val="100"/>
        <c:tickLblSkip val="1"/>
        <c:noMultiLvlLbl val="0"/>
      </c:catAx>
      <c:valAx>
        <c:axId val="6422062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Departures (100,000s)</a:t>
                </a:r>
              </a:p>
            </c:rich>
          </c:tx>
          <c:layout>
            <c:manualLayout>
              <c:xMode val="factor"/>
              <c:yMode val="factor"/>
              <c:x val="-0.001"/>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052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 Rate, 2005-2014</a:t>
            </a:r>
          </a:p>
        </c:rich>
      </c:tx>
      <c:layout>
        <c:manualLayout>
          <c:xMode val="factor"/>
          <c:yMode val="factor"/>
          <c:x val="-0.00375"/>
          <c:y val="-0.01225"/>
        </c:manualLayout>
      </c:layout>
      <c:spPr>
        <a:noFill/>
        <a:ln w="3175">
          <a:noFill/>
        </a:ln>
      </c:spPr>
    </c:title>
    <c:plotArea>
      <c:layout>
        <c:manualLayout>
          <c:xMode val="edge"/>
          <c:yMode val="edge"/>
          <c:x val="0.09175"/>
          <c:y val="0.08475"/>
          <c:w val="0.88575"/>
          <c:h val="0.82925"/>
        </c:manualLayout>
      </c:layout>
      <c:lineChart>
        <c:grouping val="standard"/>
        <c:varyColors val="0"/>
        <c:ser>
          <c:idx val="1"/>
          <c:order val="0"/>
          <c:tx>
            <c:strRef>
              <c:f>Part135_Scheduled_AccRate!$C$2</c:f>
              <c:strCache>
                <c:ptCount val="1"/>
                <c:pt idx="0">
                  <c:v>Accidents per 100,000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Part135_Scheduled_AccRate!$A$3:$A$12</c:f>
              <c:numCache/>
            </c:numRef>
          </c:cat>
          <c:val>
            <c:numRef>
              <c:f>Part135_Scheduled_AccRate!$C$3:$C$12</c:f>
              <c:numCache/>
            </c:numRef>
          </c:val>
          <c:smooth val="0"/>
        </c:ser>
        <c:ser>
          <c:idx val="0"/>
          <c:order val="1"/>
          <c:tx>
            <c:strRef>
              <c:f>Part135_Scheduled_AccRate!$B$2</c:f>
              <c:strCache>
                <c:ptCount val="1"/>
                <c:pt idx="0">
                  <c:v>Accidents per 100,000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Part135_Scheduled_AccRate!$A$3:$A$12</c:f>
              <c:numCache/>
            </c:numRef>
          </c:cat>
          <c:val>
            <c:numRef>
              <c:f>Part135_Scheduled_AccRate!$B$3:$B$12</c:f>
              <c:numCache/>
            </c:numRef>
          </c:val>
          <c:smooth val="0"/>
        </c:ser>
        <c:marker val="1"/>
        <c:axId val="41114696"/>
        <c:axId val="34487945"/>
      </c:lineChart>
      <c:catAx>
        <c:axId val="41114696"/>
        <c:scaling>
          <c:orientation val="minMax"/>
        </c:scaling>
        <c:axPos val="b"/>
        <c:title>
          <c:tx>
            <c:strRef>
              <c:f>Part135_Scheduled_AccRate!$A$2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487945"/>
        <c:crosses val="autoZero"/>
        <c:auto val="1"/>
        <c:lblOffset val="100"/>
        <c:tickLblSkip val="1"/>
        <c:noMultiLvlLbl val="0"/>
      </c:catAx>
      <c:valAx>
        <c:axId val="34487945"/>
        <c:scaling>
          <c:orientation val="minMax"/>
          <c:max val="3"/>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a:t>
                </a:r>
                <a:r>
                  <a:rPr lang="en-US" cap="none" sz="1000" b="1" i="0" u="none" baseline="0">
                    <a:solidFill>
                      <a:srgbClr val="000000"/>
                    </a:solidFill>
                    <a:latin typeface="Calibri"/>
                    <a:ea typeface="Calibri"/>
                    <a:cs typeface="Calibri"/>
                  </a:rPr>
                  <a:t>Departures / Flight Hours</a:t>
                </a:r>
              </a:p>
            </c:rich>
          </c:tx>
          <c:layout>
            <c:manualLayout>
              <c:xMode val="factor"/>
              <c:yMode val="factor"/>
              <c:x val="0.002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114696"/>
        <c:crossesAt val="1"/>
        <c:crossBetween val="between"/>
        <c:dispUnits/>
      </c:valAx>
      <c:spPr>
        <a:solidFill>
          <a:srgbClr val="FFFFFF"/>
        </a:solidFill>
        <a:ln w="3175">
          <a:noFill/>
        </a:ln>
      </c:spPr>
    </c:plotArea>
    <c:legend>
      <c:legendPos val="tr"/>
      <c:layout>
        <c:manualLayout>
          <c:xMode val="edge"/>
          <c:yMode val="edge"/>
          <c:x val="0.5325"/>
          <c:y val="0.0985"/>
          <c:w val="0.458"/>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Scheduled Part 135 Accidents, 2014</a:t>
            </a:r>
          </a:p>
        </c:rich>
      </c:tx>
      <c:layout>
        <c:manualLayout>
          <c:xMode val="factor"/>
          <c:yMode val="factor"/>
          <c:x val="-0.00375"/>
          <c:y val="-0.01225"/>
        </c:manualLayout>
      </c:layout>
      <c:spPr>
        <a:noFill/>
        <a:ln w="3175">
          <a:noFill/>
        </a:ln>
      </c:spPr>
    </c:title>
    <c:plotArea>
      <c:layout>
        <c:manualLayout>
          <c:xMode val="edge"/>
          <c:yMode val="edge"/>
          <c:x val="0.2005"/>
          <c:y val="0.11875"/>
          <c:w val="0.78075"/>
          <c:h val="0.79525"/>
        </c:manualLayout>
      </c:layout>
      <c:barChart>
        <c:barDir val="bar"/>
        <c:grouping val="stacked"/>
        <c:varyColors val="0"/>
        <c:ser>
          <c:idx val="0"/>
          <c:order val="0"/>
          <c:tx>
            <c:strRef>
              <c:f>Part135_Scheduled_DefiningEvent!$B$2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Part135_Scheduled_DefiningEvent!$A$3:$A$6</c:f>
              <c:strCache/>
            </c:strRef>
          </c:cat>
          <c:val>
            <c:numRef>
              <c:f>Part135_Scheduled_DefiningEvent!$B$3:$B$6</c:f>
              <c:numCache/>
            </c:numRef>
          </c:val>
        </c:ser>
        <c:ser>
          <c:idx val="1"/>
          <c:order val="1"/>
          <c:tx>
            <c:strRef>
              <c:f>Part135_Scheduled_DefiningEvent!$C$2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Part135_Scheduled_DefiningEvent!$A$3:$A$6</c:f>
              <c:strCache/>
            </c:strRef>
          </c:cat>
          <c:val>
            <c:numRef>
              <c:f>Part135_Scheduled_DefiningEvent!$C$3:$C$6</c:f>
              <c:numCache/>
            </c:numRef>
          </c:val>
        </c:ser>
        <c:overlap val="100"/>
        <c:axId val="41956050"/>
        <c:axId val="42060131"/>
      </c:barChart>
      <c:catAx>
        <c:axId val="41956050"/>
        <c:scaling>
          <c:orientation val="maxMin"/>
        </c:scaling>
        <c:axPos val="l"/>
        <c:title>
          <c:tx>
            <c:strRef>
              <c:f>Part135_Scheduled_DefiningEvent!$A$2</c:f>
            </c:strRef>
          </c:tx>
          <c:layout>
            <c:manualLayout>
              <c:xMode val="factor"/>
              <c:yMode val="factor"/>
              <c:x val="-0.056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060131"/>
        <c:crosses val="autoZero"/>
        <c:auto val="1"/>
        <c:lblOffset val="100"/>
        <c:tickLblSkip val="1"/>
        <c:noMultiLvlLbl val="0"/>
      </c:catAx>
      <c:valAx>
        <c:axId val="4206013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956050"/>
        <c:crosses val="max"/>
        <c:crossBetween val="between"/>
        <c:dispUnits/>
        <c:majorUnit val="1"/>
      </c:valAx>
      <c:spPr>
        <a:solidFill>
          <a:srgbClr val="FFFFFF"/>
        </a:solidFill>
        <a:ln w="3175">
          <a:noFill/>
        </a:ln>
      </c:spPr>
    </c:plotArea>
    <c:legend>
      <c:legendPos val="tr"/>
      <c:layout>
        <c:manualLayout>
          <c:xMode val="edge"/>
          <c:yMode val="edge"/>
          <c:x val="0.74625"/>
          <c:y val="0.0985"/>
          <c:w val="0.25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Scheduled Part 135 Accidents, 2014</a:t>
            </a:r>
          </a:p>
        </c:rich>
      </c:tx>
      <c:layout>
        <c:manualLayout>
          <c:xMode val="factor"/>
          <c:yMode val="factor"/>
          <c:x val="-0.00375"/>
          <c:y val="-0.01225"/>
        </c:manualLayout>
      </c:layout>
      <c:spPr>
        <a:noFill/>
        <a:ln w="3175">
          <a:noFill/>
        </a:ln>
      </c:spPr>
    </c:title>
    <c:plotArea>
      <c:layout>
        <c:manualLayout>
          <c:xMode val="edge"/>
          <c:yMode val="edge"/>
          <c:x val="0.059"/>
          <c:y val="0.11875"/>
          <c:w val="0.92225"/>
          <c:h val="0.79525"/>
        </c:manualLayout>
      </c:layout>
      <c:barChart>
        <c:barDir val="bar"/>
        <c:grouping val="stacked"/>
        <c:varyColors val="0"/>
        <c:ser>
          <c:idx val="0"/>
          <c:order val="0"/>
          <c:tx>
            <c:strRef>
              <c:f>Part135_Scheduled_PhaseOfFlight!$B$2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Part135_Scheduled_PhaseOfFlight!$A$3:$A$5</c:f>
              <c:strCache/>
            </c:strRef>
          </c:cat>
          <c:val>
            <c:numRef>
              <c:f>Part135_Scheduled_PhaseOfFlight!$B$3:$B$5</c:f>
              <c:numCache/>
            </c:numRef>
          </c:val>
        </c:ser>
        <c:ser>
          <c:idx val="1"/>
          <c:order val="1"/>
          <c:tx>
            <c:strRef>
              <c:f>Part135_Scheduled_PhaseOfFlight!$C$2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Part135_Scheduled_PhaseOfFlight!$A$3:$A$5</c:f>
              <c:strCache/>
            </c:strRef>
          </c:cat>
          <c:val>
            <c:numRef>
              <c:f>Part135_Scheduled_PhaseOfFlight!$C$3:$C$5</c:f>
              <c:numCache/>
            </c:numRef>
          </c:val>
        </c:ser>
        <c:overlap val="100"/>
        <c:axId val="42996860"/>
        <c:axId val="51427421"/>
      </c:barChart>
      <c:catAx>
        <c:axId val="42996860"/>
        <c:scaling>
          <c:orientation val="maxMin"/>
        </c:scaling>
        <c:axPos val="l"/>
        <c:title>
          <c:tx>
            <c:strRef>
              <c:f>Part135_Scheduled_PhaseOfFlight!$A$2</c:f>
            </c:strRef>
          </c:tx>
          <c:layout>
            <c:manualLayout>
              <c:xMode val="factor"/>
              <c:yMode val="factor"/>
              <c:x val="0.011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427421"/>
        <c:crosses val="autoZero"/>
        <c:auto val="1"/>
        <c:lblOffset val="100"/>
        <c:tickLblSkip val="1"/>
        <c:noMultiLvlLbl val="0"/>
      </c:catAx>
      <c:valAx>
        <c:axId val="5142742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996860"/>
        <c:crosses val="max"/>
        <c:crossBetween val="between"/>
        <c:dispUnits/>
        <c:majorUnit val="1"/>
      </c:valAx>
      <c:spPr>
        <a:solidFill>
          <a:srgbClr val="FFFFFF"/>
        </a:solidFill>
        <a:ln w="3175">
          <a:noFill/>
        </a:ln>
      </c:spPr>
    </c:plotArea>
    <c:legend>
      <c:legendPos val="tr"/>
      <c:layout>
        <c:manualLayout>
          <c:xMode val="edge"/>
          <c:yMode val="edge"/>
          <c:x val="0.729"/>
          <c:y val="0.0985"/>
          <c:w val="0.261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Flight Hours,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Part135_NonSched_FlightHours!$C$2</c:f>
              <c:strCache>
                <c:ptCount val="1"/>
                <c:pt idx="0">
                  <c:v>Fixed Wing</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Part135_NonSched_FlightHours!$A$3:$A$12</c:f>
              <c:strCache/>
            </c:strRef>
          </c:cat>
          <c:val>
            <c:numRef>
              <c:f>Part135_NonSched_FlightHours!$C$3:$C$12</c:f>
              <c:numCache/>
            </c:numRef>
          </c:val>
          <c:smooth val="0"/>
        </c:ser>
        <c:ser>
          <c:idx val="0"/>
          <c:order val="1"/>
          <c:tx>
            <c:strRef>
              <c:f>Part135_NonSched_FlightHours!$B$2</c:f>
              <c:strCache>
                <c:ptCount val="1"/>
                <c:pt idx="0">
                  <c:v>Helicopter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Part135_NonSched_FlightHours!$A$3:$A$12</c:f>
              <c:strCache/>
            </c:strRef>
          </c:cat>
          <c:val>
            <c:numRef>
              <c:f>Part135_NonSched_FlightHours!$B$3:$B$12</c:f>
              <c:numCache/>
            </c:numRef>
          </c:val>
          <c:smooth val="0"/>
        </c:ser>
        <c:marker val="1"/>
        <c:axId val="60193606"/>
        <c:axId val="4871543"/>
      </c:lineChart>
      <c:catAx>
        <c:axId val="60193606"/>
        <c:scaling>
          <c:orientation val="minMax"/>
        </c:scaling>
        <c:axPos val="b"/>
        <c:title>
          <c:tx>
            <c:strRef>
              <c:f>Part135_NonSched_FlightHours!$A$2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71543"/>
        <c:crosses val="autoZero"/>
        <c:auto val="1"/>
        <c:lblOffset val="100"/>
        <c:tickLblSkip val="1"/>
        <c:noMultiLvlLbl val="0"/>
      </c:catAx>
      <c:valAx>
        <c:axId val="487154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193606"/>
        <c:crossesAt val="1"/>
        <c:crossBetween val="between"/>
        <c:dispUnits/>
      </c:valAx>
      <c:spPr>
        <a:solidFill>
          <a:srgbClr val="FFFFFF"/>
        </a:solidFill>
        <a:ln w="3175">
          <a:noFill/>
        </a:ln>
      </c:spPr>
    </c:plotArea>
    <c:legend>
      <c:legendPos val="tr"/>
      <c:layout>
        <c:manualLayout>
          <c:xMode val="edge"/>
          <c:yMode val="edge"/>
          <c:x val="0.7825"/>
          <c:y val="0.0985"/>
          <c:w val="0.208"/>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(Fixed-Wing),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Part135_NonSched_FixedWing_Acci!$B$2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Part135_NonSched_FixedWing_Acci!$B$3:$B$12</c:f>
              <c:numCache/>
            </c:numRef>
          </c:val>
        </c:ser>
        <c:ser>
          <c:idx val="1"/>
          <c:order val="1"/>
          <c:tx>
            <c:strRef>
              <c:f>Part135_NonSched_FixedWing_Acci!$C$2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Part135_NonSched_FixedWing_Acci!$C$3:$C$12</c:f>
              <c:numCache/>
            </c:numRef>
          </c:val>
        </c:ser>
        <c:axId val="43843888"/>
        <c:axId val="59050673"/>
      </c:barChart>
      <c:catAx>
        <c:axId val="43843888"/>
        <c:scaling>
          <c:orientation val="minMax"/>
        </c:scaling>
        <c:axPos val="b"/>
        <c:title>
          <c:tx>
            <c:strRef>
              <c:f>Part135_NonSched_FixedWing_Acci!$A$2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050673"/>
        <c:crosses val="autoZero"/>
        <c:auto val="1"/>
        <c:lblOffset val="100"/>
        <c:tickLblSkip val="1"/>
        <c:noMultiLvlLbl val="0"/>
      </c:catAx>
      <c:valAx>
        <c:axId val="5905067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843888"/>
        <c:crossesAt val="1"/>
        <c:crossBetween val="between"/>
        <c:dispUnits/>
      </c:valAx>
      <c:spPr>
        <a:solidFill>
          <a:srgbClr val="FFFFFF"/>
        </a:solidFill>
        <a:ln w="3175">
          <a:noFill/>
        </a:ln>
      </c:spPr>
    </c:plotArea>
    <c:legend>
      <c:legendPos val="tr"/>
      <c:layout>
        <c:manualLayout>
          <c:xMode val="edge"/>
          <c:yMode val="edge"/>
          <c:x val="0.771"/>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(Helicopters),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Part135_NonSched_Heli_Accidents!$B$2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Part135_NonSched_Heli_Accidents!$B$3:$B$12</c:f>
              <c:numCache/>
            </c:numRef>
          </c:val>
        </c:ser>
        <c:ser>
          <c:idx val="1"/>
          <c:order val="1"/>
          <c:tx>
            <c:strRef>
              <c:f>Part135_NonSched_Heli_Accidents!$C$2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Part135_NonSched_Heli_Accidents!$C$3:$C$12</c:f>
              <c:numCache/>
            </c:numRef>
          </c:val>
        </c:ser>
        <c:axId val="61694010"/>
        <c:axId val="18375179"/>
      </c:barChart>
      <c:catAx>
        <c:axId val="61694010"/>
        <c:scaling>
          <c:orientation val="minMax"/>
        </c:scaling>
        <c:axPos val="b"/>
        <c:title>
          <c:tx>
            <c:strRef>
              <c:f>Part135_NonSched_Heli_Accidents!$A$2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375179"/>
        <c:crosses val="autoZero"/>
        <c:auto val="1"/>
        <c:lblOffset val="100"/>
        <c:tickLblSkip val="1"/>
        <c:noMultiLvlLbl val="0"/>
      </c:catAx>
      <c:valAx>
        <c:axId val="18375179"/>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694010"/>
        <c:crossesAt val="1"/>
        <c:crossBetween val="between"/>
        <c:dispUnits/>
      </c:valAx>
      <c:spPr>
        <a:solidFill>
          <a:srgbClr val="FFFFFF"/>
        </a:solidFill>
        <a:ln w="3175">
          <a:noFill/>
        </a:ln>
      </c:spPr>
    </c:plotArea>
    <c:legend>
      <c:legendPos val="tr"/>
      <c:layout>
        <c:manualLayout>
          <c:xMode val="edge"/>
          <c:yMode val="edge"/>
          <c:x val="0.792"/>
          <c:y val="0.0985"/>
          <c:w val="0.198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0.90775</cdr:y>
    </cdr:from>
    <cdr:to>
      <cdr:x>0.99275</cdr:x>
      <cdr:y>0.9885</cdr:y>
    </cdr:to>
    <cdr:sp>
      <cdr:nvSpPr>
        <cdr:cNvPr id="1" name="TextBox 2"/>
        <cdr:cNvSpPr txBox="1">
          <a:spLocks noChangeArrowheads="1"/>
        </cdr:cNvSpPr>
      </cdr:nvSpPr>
      <cdr:spPr>
        <a:xfrm>
          <a:off x="3724275" y="2876550"/>
          <a:ext cx="13239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0.9015</cdr:y>
    </cdr:from>
    <cdr:to>
      <cdr:x>0.99475</cdr:x>
      <cdr:y>0.98225</cdr:y>
    </cdr:to>
    <cdr:sp>
      <cdr:nvSpPr>
        <cdr:cNvPr id="1" name="TextBox 2"/>
        <cdr:cNvSpPr txBox="1">
          <a:spLocks noChangeArrowheads="1"/>
        </cdr:cNvSpPr>
      </cdr:nvSpPr>
      <cdr:spPr>
        <a:xfrm>
          <a:off x="3733800" y="2857500"/>
          <a:ext cx="13239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3</xdr:row>
      <xdr:rowOff>66675</xdr:rowOff>
    </xdr:from>
    <xdr:to>
      <xdr:col>14</xdr:col>
      <xdr:colOff>476250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3</xdr:row>
      <xdr:rowOff>66675</xdr:rowOff>
    </xdr:from>
    <xdr:to>
      <xdr:col>14</xdr:col>
      <xdr:colOff>533400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2085975</xdr:colOff>
      <xdr:row>3</xdr:row>
      <xdr:rowOff>66675</xdr:rowOff>
    </xdr:from>
    <xdr:to>
      <xdr:col>11</xdr:col>
      <xdr:colOff>180975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3</xdr:row>
      <xdr:rowOff>66675</xdr:rowOff>
    </xdr:from>
    <xdr:to>
      <xdr:col>14</xdr:col>
      <xdr:colOff>266700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3</xdr:row>
      <xdr:rowOff>66675</xdr:rowOff>
    </xdr:from>
    <xdr:to>
      <xdr:col>15</xdr:col>
      <xdr:colOff>495300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361950</xdr:colOff>
      <xdr:row>18</xdr:row>
      <xdr:rowOff>28575</xdr:rowOff>
    </xdr:from>
    <xdr:to>
      <xdr:col>15</xdr:col>
      <xdr:colOff>438150</xdr:colOff>
      <xdr:row>19</xdr:row>
      <xdr:rowOff>85725</xdr:rowOff>
    </xdr:to>
    <xdr:sp>
      <xdr:nvSpPr>
        <xdr:cNvPr id="2" name="TextBox 2"/>
        <xdr:cNvSpPr txBox="1">
          <a:spLocks noChangeArrowheads="1"/>
        </xdr:cNvSpPr>
      </xdr:nvSpPr>
      <xdr:spPr>
        <a:xfrm>
          <a:off x="8810625" y="3457575"/>
          <a:ext cx="1295400"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9"/>
  <sheetViews>
    <sheetView tabSelected="1" zoomScalePageLayoutView="0" workbookViewId="0" topLeftCell="A1">
      <selection activeCell="C2" sqref="C2"/>
    </sheetView>
  </sheetViews>
  <sheetFormatPr defaultColWidth="9.140625" defaultRowHeight="15"/>
  <cols>
    <col min="1" max="1" width="34.00390625" style="3" bestFit="1" customWidth="1"/>
    <col min="2" max="2" width="128.57421875" style="2" customWidth="1"/>
    <col min="3" max="16384" width="9.140625" style="3" customWidth="1"/>
  </cols>
  <sheetData>
    <row r="1" ht="15">
      <c r="A1" s="1" t="s">
        <v>32</v>
      </c>
    </row>
    <row r="2" spans="1:2" ht="30">
      <c r="A2" s="4" t="s">
        <v>0</v>
      </c>
      <c r="B2" s="2" t="s">
        <v>1</v>
      </c>
    </row>
    <row r="3" spans="1:2" ht="15">
      <c r="A3" s="4" t="s">
        <v>2</v>
      </c>
      <c r="B3" s="2" t="s">
        <v>3</v>
      </c>
    </row>
    <row r="4" spans="1:2" ht="15">
      <c r="A4" s="4" t="s">
        <v>4</v>
      </c>
      <c r="B4" s="2" t="s">
        <v>5</v>
      </c>
    </row>
    <row r="5" spans="1:2" ht="15">
      <c r="A5" s="4" t="s">
        <v>6</v>
      </c>
      <c r="B5" s="2" t="s">
        <v>7</v>
      </c>
    </row>
    <row r="6" spans="1:2" ht="30">
      <c r="A6" s="4" t="s">
        <v>8</v>
      </c>
      <c r="B6" s="2" t="s">
        <v>9</v>
      </c>
    </row>
    <row r="7" spans="1:2" ht="30">
      <c r="A7" s="4" t="s">
        <v>10</v>
      </c>
      <c r="B7" s="2" t="s">
        <v>11</v>
      </c>
    </row>
    <row r="8" spans="1:2" ht="30">
      <c r="A8" s="4" t="s">
        <v>12</v>
      </c>
      <c r="B8" s="2" t="s">
        <v>13</v>
      </c>
    </row>
    <row r="9" spans="1:2" ht="15">
      <c r="A9" s="4" t="s">
        <v>14</v>
      </c>
      <c r="B9" s="2" t="s">
        <v>15</v>
      </c>
    </row>
    <row r="10" spans="1:2" ht="30">
      <c r="A10" s="4" t="s">
        <v>16</v>
      </c>
      <c r="B10" s="2" t="s">
        <v>17</v>
      </c>
    </row>
    <row r="11" spans="1:2" ht="15">
      <c r="A11" s="4" t="s">
        <v>18</v>
      </c>
      <c r="B11" s="2" t="s">
        <v>19</v>
      </c>
    </row>
    <row r="12" spans="1:2" ht="30">
      <c r="A12" s="4" t="s">
        <v>20</v>
      </c>
      <c r="B12" s="2" t="s">
        <v>21</v>
      </c>
    </row>
    <row r="13" spans="1:2" ht="30">
      <c r="A13" s="4" t="s">
        <v>22</v>
      </c>
      <c r="B13" s="2" t="s">
        <v>23</v>
      </c>
    </row>
    <row r="14" spans="1:2" ht="30">
      <c r="A14" s="4" t="s">
        <v>24</v>
      </c>
      <c r="B14" s="2" t="s">
        <v>25</v>
      </c>
    </row>
    <row r="15" spans="1:2" ht="45">
      <c r="A15" s="4" t="s">
        <v>26</v>
      </c>
      <c r="B15" s="2" t="s">
        <v>27</v>
      </c>
    </row>
    <row r="16" spans="1:2" ht="30">
      <c r="A16" s="4" t="s">
        <v>28</v>
      </c>
      <c r="B16" s="2" t="s">
        <v>29</v>
      </c>
    </row>
    <row r="17" spans="1:2" ht="45">
      <c r="A17" s="4" t="s">
        <v>30</v>
      </c>
      <c r="B17" s="2" t="s">
        <v>31</v>
      </c>
    </row>
    <row r="18" ht="15">
      <c r="A18" s="1" t="s">
        <v>323</v>
      </c>
    </row>
    <row r="19" spans="1:2" ht="90">
      <c r="A19" s="4" t="s">
        <v>34</v>
      </c>
      <c r="B19" s="2" t="s">
        <v>324</v>
      </c>
    </row>
    <row r="20" spans="1:2" ht="30">
      <c r="A20" s="4" t="s">
        <v>35</v>
      </c>
      <c r="B20" s="2" t="s">
        <v>325</v>
      </c>
    </row>
    <row r="21" spans="1:2" ht="15">
      <c r="A21" s="4" t="s">
        <v>36</v>
      </c>
      <c r="B21" s="2" t="s">
        <v>326</v>
      </c>
    </row>
    <row r="22" spans="1:2" ht="75">
      <c r="A22" s="4" t="s">
        <v>37</v>
      </c>
      <c r="B22" s="2" t="s">
        <v>327</v>
      </c>
    </row>
    <row r="23" spans="1:2" ht="75">
      <c r="A23" s="4" t="s">
        <v>38</v>
      </c>
      <c r="B23" s="2" t="s">
        <v>327</v>
      </c>
    </row>
    <row r="24" spans="1:2" ht="15">
      <c r="A24" s="4" t="s">
        <v>39</v>
      </c>
      <c r="B24" s="2" t="s">
        <v>328</v>
      </c>
    </row>
    <row r="25" spans="1:2" ht="30">
      <c r="A25" s="4" t="s">
        <v>40</v>
      </c>
      <c r="B25" s="2" t="s">
        <v>329</v>
      </c>
    </row>
    <row r="26" spans="1:2" ht="15">
      <c r="A26" s="4" t="s">
        <v>41</v>
      </c>
      <c r="B26" s="2" t="s">
        <v>330</v>
      </c>
    </row>
    <row r="27" spans="1:2" ht="15">
      <c r="A27" s="4" t="s">
        <v>42</v>
      </c>
      <c r="B27" s="2" t="s">
        <v>331</v>
      </c>
    </row>
    <row r="28" spans="1:2" ht="15">
      <c r="A28" s="4" t="s">
        <v>43</v>
      </c>
      <c r="B28" s="2" t="s">
        <v>332</v>
      </c>
    </row>
    <row r="29" spans="1:2" ht="30">
      <c r="A29" s="4" t="s">
        <v>44</v>
      </c>
      <c r="B29" s="2" t="s">
        <v>333</v>
      </c>
    </row>
    <row r="30" spans="1:2" ht="30">
      <c r="A30" s="4" t="s">
        <v>45</v>
      </c>
      <c r="B30" s="2" t="s">
        <v>334</v>
      </c>
    </row>
    <row r="31" spans="1:2" ht="45">
      <c r="A31" s="4" t="s">
        <v>46</v>
      </c>
      <c r="B31" s="2" t="s">
        <v>335</v>
      </c>
    </row>
    <row r="32" spans="1:2" ht="30">
      <c r="A32" s="4" t="s">
        <v>47</v>
      </c>
      <c r="B32" s="2" t="s">
        <v>336</v>
      </c>
    </row>
    <row r="33" spans="1:2" ht="45">
      <c r="A33" s="4" t="s">
        <v>48</v>
      </c>
      <c r="B33" s="2" t="s">
        <v>337</v>
      </c>
    </row>
    <row r="34" spans="1:2" ht="30">
      <c r="A34" s="4" t="s">
        <v>49</v>
      </c>
      <c r="B34" s="2" t="s">
        <v>338</v>
      </c>
    </row>
    <row r="35" spans="1:2" ht="60">
      <c r="A35" s="4" t="s">
        <v>50</v>
      </c>
      <c r="B35" s="2" t="s">
        <v>339</v>
      </c>
    </row>
    <row r="36" spans="1:2" ht="60">
      <c r="A36" s="4" t="s">
        <v>51</v>
      </c>
      <c r="B36" s="2" t="s">
        <v>340</v>
      </c>
    </row>
    <row r="37" spans="1:2" ht="30">
      <c r="A37" s="4" t="s">
        <v>52</v>
      </c>
      <c r="B37" s="2" t="s">
        <v>341</v>
      </c>
    </row>
    <row r="38" spans="1:2" ht="30">
      <c r="A38" s="4" t="s">
        <v>53</v>
      </c>
      <c r="B38" s="2" t="s">
        <v>342</v>
      </c>
    </row>
    <row r="39" spans="1:2" ht="15">
      <c r="A39" s="4" t="s">
        <v>54</v>
      </c>
      <c r="B39" s="2" t="s">
        <v>343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R8" sqref="R8"/>
    </sheetView>
  </sheetViews>
  <sheetFormatPr defaultColWidth="9.140625" defaultRowHeight="15"/>
  <cols>
    <col min="1" max="1" width="13.8515625" style="0" bestFit="1" customWidth="1"/>
    <col min="2" max="3" width="6.00390625" style="0" bestFit="1" customWidth="1"/>
  </cols>
  <sheetData>
    <row r="1" s="9" customFormat="1" ht="15">
      <c r="A1" s="8" t="s">
        <v>297</v>
      </c>
    </row>
    <row r="2" spans="1:3" s="7" customFormat="1" ht="15">
      <c r="A2" s="7" t="s">
        <v>272</v>
      </c>
      <c r="B2" s="7" t="s">
        <v>273</v>
      </c>
      <c r="C2" s="7" t="s">
        <v>274</v>
      </c>
    </row>
    <row r="3" spans="1:3" ht="15">
      <c r="A3">
        <v>2005</v>
      </c>
      <c r="B3">
        <v>8</v>
      </c>
      <c r="C3">
        <v>48</v>
      </c>
    </row>
    <row r="4" spans="1:3" ht="15">
      <c r="A4">
        <v>2006</v>
      </c>
      <c r="B4">
        <v>7</v>
      </c>
      <c r="C4">
        <v>35</v>
      </c>
    </row>
    <row r="5" spans="1:3" ht="15">
      <c r="A5">
        <v>2007</v>
      </c>
      <c r="B5">
        <v>8</v>
      </c>
      <c r="C5">
        <v>39</v>
      </c>
    </row>
    <row r="6" spans="1:3" ht="15">
      <c r="A6">
        <v>2008</v>
      </c>
      <c r="B6">
        <v>14</v>
      </c>
      <c r="C6">
        <v>48</v>
      </c>
    </row>
    <row r="7" spans="1:3" ht="15">
      <c r="A7">
        <v>2009</v>
      </c>
      <c r="B7">
        <v>0</v>
      </c>
      <c r="C7">
        <v>34</v>
      </c>
    </row>
    <row r="8" spans="1:3" ht="15">
      <c r="A8">
        <v>2010</v>
      </c>
      <c r="B8">
        <v>5</v>
      </c>
      <c r="C8">
        <v>24</v>
      </c>
    </row>
    <row r="9" spans="1:3" ht="15">
      <c r="A9">
        <v>2011</v>
      </c>
      <c r="B9">
        <v>11</v>
      </c>
      <c r="C9">
        <v>39</v>
      </c>
    </row>
    <row r="10" spans="1:3" ht="15">
      <c r="A10">
        <v>2012</v>
      </c>
      <c r="B10">
        <v>4</v>
      </c>
      <c r="C10">
        <v>27</v>
      </c>
    </row>
    <row r="11" spans="1:3" ht="15">
      <c r="A11">
        <v>2013</v>
      </c>
      <c r="B11">
        <v>8</v>
      </c>
      <c r="C11">
        <v>31</v>
      </c>
    </row>
    <row r="12" spans="1:3" ht="15">
      <c r="A12">
        <v>2014</v>
      </c>
      <c r="B12">
        <v>5</v>
      </c>
      <c r="C12">
        <v>24</v>
      </c>
    </row>
  </sheetData>
  <sheetProtection/>
  <mergeCells count="1">
    <mergeCell ref="A1:IV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2"/>
  <sheetViews>
    <sheetView zoomScalePageLayoutView="0" workbookViewId="0" topLeftCell="A1">
      <selection activeCell="S12" sqref="S12"/>
    </sheetView>
  </sheetViews>
  <sheetFormatPr defaultColWidth="9.140625" defaultRowHeight="15"/>
  <cols>
    <col min="1" max="1" width="13.8515625" style="0" bestFit="1" customWidth="1"/>
    <col min="2" max="3" width="6.00390625" style="0" bestFit="1" customWidth="1"/>
  </cols>
  <sheetData>
    <row r="1" s="9" customFormat="1" ht="15">
      <c r="A1" s="8" t="s">
        <v>298</v>
      </c>
    </row>
    <row r="2" spans="1:3" s="7" customFormat="1" ht="15">
      <c r="A2" s="7" t="s">
        <v>272</v>
      </c>
      <c r="B2" s="7" t="s">
        <v>273</v>
      </c>
      <c r="C2" s="7" t="s">
        <v>274</v>
      </c>
    </row>
    <row r="3" spans="1:3" ht="15">
      <c r="A3">
        <v>2005</v>
      </c>
      <c r="B3">
        <v>3</v>
      </c>
      <c r="C3">
        <v>17</v>
      </c>
    </row>
    <row r="4" spans="1:3" ht="15">
      <c r="A4">
        <v>2006</v>
      </c>
      <c r="B4">
        <v>3</v>
      </c>
      <c r="C4">
        <v>17</v>
      </c>
    </row>
    <row r="5" spans="1:3" ht="15">
      <c r="A5">
        <v>2007</v>
      </c>
      <c r="B5">
        <v>6</v>
      </c>
      <c r="C5">
        <v>22</v>
      </c>
    </row>
    <row r="6" spans="1:3" ht="15">
      <c r="A6">
        <v>2008</v>
      </c>
      <c r="B6">
        <v>6</v>
      </c>
      <c r="C6">
        <v>10</v>
      </c>
    </row>
    <row r="7" spans="1:3" ht="15">
      <c r="A7">
        <v>2009</v>
      </c>
      <c r="B7">
        <v>2</v>
      </c>
      <c r="C7">
        <v>13</v>
      </c>
    </row>
    <row r="8" spans="1:3" ht="15">
      <c r="A8">
        <v>2010</v>
      </c>
      <c r="B8">
        <v>1</v>
      </c>
      <c r="C8">
        <v>6</v>
      </c>
    </row>
    <row r="9" spans="1:3" ht="15">
      <c r="A9">
        <v>2011</v>
      </c>
      <c r="B9">
        <v>5</v>
      </c>
      <c r="C9">
        <v>11</v>
      </c>
    </row>
    <row r="10" spans="1:3" ht="15">
      <c r="A10">
        <v>2012</v>
      </c>
      <c r="B10">
        <v>4</v>
      </c>
      <c r="C10">
        <v>9</v>
      </c>
    </row>
    <row r="11" spans="1:3" ht="15">
      <c r="A11">
        <v>2013</v>
      </c>
      <c r="B11">
        <v>2</v>
      </c>
      <c r="C11">
        <v>13</v>
      </c>
    </row>
    <row r="12" spans="1:3" ht="15">
      <c r="A12">
        <v>2014</v>
      </c>
      <c r="B12">
        <v>3</v>
      </c>
      <c r="C12">
        <v>12</v>
      </c>
    </row>
  </sheetData>
  <sheetProtection/>
  <mergeCells count="1">
    <mergeCell ref="A1:IV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12"/>
  <sheetViews>
    <sheetView zoomScalePageLayoutView="0" workbookViewId="0" topLeftCell="A1">
      <selection activeCell="F29" sqref="F29"/>
    </sheetView>
  </sheetViews>
  <sheetFormatPr defaultColWidth="9.140625" defaultRowHeight="15"/>
  <cols>
    <col min="1" max="1" width="13.8515625" style="0" bestFit="1" customWidth="1"/>
    <col min="2" max="3" width="12.00390625" style="0" bestFit="1" customWidth="1"/>
  </cols>
  <sheetData>
    <row r="1" s="9" customFormat="1" ht="15">
      <c r="A1" s="8" t="s">
        <v>299</v>
      </c>
    </row>
    <row r="2" spans="1:3" s="7" customFormat="1" ht="15">
      <c r="A2" s="7" t="s">
        <v>272</v>
      </c>
      <c r="B2" s="7" t="s">
        <v>273</v>
      </c>
      <c r="C2" s="7" t="s">
        <v>274</v>
      </c>
    </row>
    <row r="3" spans="1:3" ht="15">
      <c r="A3">
        <v>2005</v>
      </c>
      <c r="B3">
        <v>0.30201044578629366</v>
      </c>
      <c r="C3">
        <v>1.8120626747177617</v>
      </c>
    </row>
    <row r="4" spans="1:3" ht="15">
      <c r="A4">
        <v>2006</v>
      </c>
      <c r="B4">
        <v>0.2751301955389604</v>
      </c>
      <c r="C4">
        <v>1.375650977694802</v>
      </c>
    </row>
    <row r="5" spans="1:3" ht="15">
      <c r="A5">
        <v>2007</v>
      </c>
      <c r="B5">
        <v>0.27124216025393694</v>
      </c>
      <c r="C5">
        <v>1.3223055312379424</v>
      </c>
    </row>
    <row r="6" spans="1:3" ht="15">
      <c r="A6">
        <v>2008</v>
      </c>
      <c r="B6">
        <v>0.7085045341759814</v>
      </c>
      <c r="C6">
        <v>2.429158402889079</v>
      </c>
    </row>
    <row r="7" spans="1:3" ht="15">
      <c r="A7">
        <v>2009</v>
      </c>
      <c r="B7">
        <v>0</v>
      </c>
      <c r="C7">
        <v>1.8462377204828673</v>
      </c>
    </row>
    <row r="8" spans="1:3" ht="15">
      <c r="A8">
        <v>2010</v>
      </c>
      <c r="B8">
        <v>0.2736268583368084</v>
      </c>
      <c r="C8">
        <v>1.3134089200166803</v>
      </c>
    </row>
    <row r="9" ht="15">
      <c r="A9" t="s">
        <v>344</v>
      </c>
    </row>
    <row r="10" spans="1:3" ht="15">
      <c r="A10">
        <v>2012</v>
      </c>
      <c r="B10">
        <v>0.19301544654364827</v>
      </c>
      <c r="C10">
        <v>1.302854264169626</v>
      </c>
    </row>
    <row r="11" spans="1:3" ht="15">
      <c r="A11">
        <v>2013</v>
      </c>
      <c r="B11">
        <v>0.3541125077406781</v>
      </c>
      <c r="C11">
        <v>1.3721859674951276</v>
      </c>
    </row>
    <row r="12" spans="1:3" ht="15">
      <c r="A12">
        <v>2014</v>
      </c>
      <c r="B12">
        <v>0.20225465398071543</v>
      </c>
      <c r="C12">
        <v>0.970822339107434</v>
      </c>
    </row>
  </sheetData>
  <sheetProtection/>
  <mergeCells count="1">
    <mergeCell ref="A1:IV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O26" sqref="O26"/>
    </sheetView>
  </sheetViews>
  <sheetFormatPr defaultColWidth="9.140625" defaultRowHeight="15"/>
  <cols>
    <col min="1" max="1" width="13.8515625" style="0" bestFit="1" customWidth="1"/>
    <col min="2" max="3" width="12.00390625" style="0" bestFit="1" customWidth="1"/>
  </cols>
  <sheetData>
    <row r="1" s="9" customFormat="1" ht="15">
      <c r="A1" s="8" t="s">
        <v>300</v>
      </c>
    </row>
    <row r="2" spans="1:3" s="7" customFormat="1" ht="15">
      <c r="A2" s="7" t="s">
        <v>272</v>
      </c>
      <c r="B2" s="7" t="s">
        <v>273</v>
      </c>
      <c r="C2" s="7" t="s">
        <v>274</v>
      </c>
    </row>
    <row r="3" spans="1:3" ht="15">
      <c r="A3">
        <v>2005</v>
      </c>
      <c r="B3">
        <v>0.2664771717889501</v>
      </c>
      <c r="C3">
        <v>1.5100373068040505</v>
      </c>
    </row>
    <row r="4" spans="1:3" ht="15">
      <c r="A4">
        <v>2006</v>
      </c>
      <c r="B4">
        <v>0.25524485639073563</v>
      </c>
      <c r="C4">
        <v>1.446387519547502</v>
      </c>
    </row>
    <row r="5" spans="1:3" ht="15">
      <c r="A5">
        <v>2007</v>
      </c>
      <c r="B5">
        <v>0.5759848861565873</v>
      </c>
      <c r="C5">
        <v>2.111944582574153</v>
      </c>
    </row>
    <row r="6" spans="1:3" ht="15">
      <c r="A6">
        <v>2008</v>
      </c>
      <c r="B6">
        <v>0.49679895870938257</v>
      </c>
      <c r="C6">
        <v>0.8279982645156376</v>
      </c>
    </row>
    <row r="7" spans="1:3" ht="15">
      <c r="A7">
        <v>2009</v>
      </c>
      <c r="B7">
        <v>0.19206797669831308</v>
      </c>
      <c r="C7">
        <v>1.248441848539035</v>
      </c>
    </row>
    <row r="8" spans="1:3" ht="15">
      <c r="A8">
        <v>2010</v>
      </c>
      <c r="B8">
        <v>0.07958944580277098</v>
      </c>
      <c r="C8">
        <v>0.47753667481662593</v>
      </c>
    </row>
    <row r="9" ht="15">
      <c r="A9" t="s">
        <v>344</v>
      </c>
    </row>
    <row r="10" spans="1:3" ht="15">
      <c r="A10">
        <v>2012</v>
      </c>
      <c r="B10">
        <v>0.2795929964750313</v>
      </c>
      <c r="C10">
        <v>0.6290842420688204</v>
      </c>
    </row>
    <row r="11" spans="1:3" ht="15">
      <c r="A11">
        <v>2013</v>
      </c>
      <c r="B11">
        <v>0.18325809061562806</v>
      </c>
      <c r="C11">
        <v>1.1911775890015823</v>
      </c>
    </row>
    <row r="12" spans="1:3" ht="15">
      <c r="A12">
        <v>2014</v>
      </c>
      <c r="B12">
        <v>0.26341275813352744</v>
      </c>
      <c r="C12">
        <v>1.0536510325341097</v>
      </c>
    </row>
  </sheetData>
  <sheetProtection/>
  <mergeCells count="1">
    <mergeCell ref="A1:IV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5"/>
  <sheetViews>
    <sheetView zoomScalePageLayoutView="0" workbookViewId="0" topLeftCell="A1">
      <selection activeCell="I29" sqref="I29"/>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9" customFormat="1" ht="15">
      <c r="A1" s="8" t="s">
        <v>301</v>
      </c>
    </row>
    <row r="2" spans="1:3" s="7" customFormat="1" ht="15">
      <c r="A2" s="7" t="s">
        <v>283</v>
      </c>
      <c r="B2" s="7" t="s">
        <v>273</v>
      </c>
      <c r="C2" s="7" t="s">
        <v>284</v>
      </c>
    </row>
    <row r="3" spans="1:3" ht="15">
      <c r="A3" t="s">
        <v>286</v>
      </c>
      <c r="B3">
        <v>2</v>
      </c>
      <c r="C3">
        <v>3</v>
      </c>
    </row>
    <row r="4" spans="1:3" ht="15">
      <c r="A4" t="s">
        <v>287</v>
      </c>
      <c r="B4">
        <v>0</v>
      </c>
      <c r="C4">
        <v>4</v>
      </c>
    </row>
    <row r="5" spans="1:3" ht="15">
      <c r="A5" t="s">
        <v>302</v>
      </c>
      <c r="B5">
        <v>0</v>
      </c>
      <c r="C5">
        <v>2</v>
      </c>
    </row>
    <row r="6" spans="1:3" ht="15">
      <c r="A6" t="s">
        <v>303</v>
      </c>
      <c r="B6">
        <v>0</v>
      </c>
      <c r="C6">
        <v>2</v>
      </c>
    </row>
    <row r="7" spans="1:3" ht="15">
      <c r="A7" t="s">
        <v>304</v>
      </c>
      <c r="B7">
        <v>0</v>
      </c>
      <c r="C7">
        <v>2</v>
      </c>
    </row>
    <row r="8" spans="1:3" ht="15">
      <c r="A8" t="s">
        <v>305</v>
      </c>
      <c r="B8">
        <v>1</v>
      </c>
      <c r="C8">
        <v>0</v>
      </c>
    </row>
    <row r="9" spans="1:3" ht="15">
      <c r="A9" t="s">
        <v>306</v>
      </c>
      <c r="B9">
        <v>0</v>
      </c>
      <c r="C9">
        <v>1</v>
      </c>
    </row>
    <row r="10" spans="1:3" ht="15">
      <c r="A10" t="s">
        <v>285</v>
      </c>
      <c r="B10">
        <v>0</v>
      </c>
      <c r="C10">
        <v>1</v>
      </c>
    </row>
    <row r="11" spans="1:3" ht="15">
      <c r="A11" t="s">
        <v>307</v>
      </c>
      <c r="B11">
        <v>0</v>
      </c>
      <c r="C11">
        <v>1</v>
      </c>
    </row>
    <row r="12" spans="1:3" ht="15">
      <c r="A12" t="s">
        <v>308</v>
      </c>
      <c r="B12">
        <v>0</v>
      </c>
      <c r="C12">
        <v>1</v>
      </c>
    </row>
    <row r="13" spans="1:3" ht="15">
      <c r="A13" t="s">
        <v>309</v>
      </c>
      <c r="B13">
        <v>0</v>
      </c>
      <c r="C13">
        <v>1</v>
      </c>
    </row>
    <row r="14" spans="1:3" ht="15">
      <c r="A14" t="s">
        <v>310</v>
      </c>
      <c r="B14">
        <v>0</v>
      </c>
      <c r="C14">
        <v>1</v>
      </c>
    </row>
    <row r="15" spans="1:3" ht="15">
      <c r="A15" t="s">
        <v>311</v>
      </c>
      <c r="B15">
        <v>2</v>
      </c>
      <c r="C15">
        <v>0</v>
      </c>
    </row>
  </sheetData>
  <sheetProtection/>
  <mergeCells count="1">
    <mergeCell ref="A1:IV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11"/>
  <sheetViews>
    <sheetView zoomScalePageLayoutView="0" workbookViewId="0" topLeftCell="A1">
      <selection activeCell="O25" sqref="O25"/>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312</v>
      </c>
    </row>
    <row r="2" spans="1:3" s="7" customFormat="1" ht="15">
      <c r="A2" s="7" t="s">
        <v>290</v>
      </c>
      <c r="B2" s="7" t="s">
        <v>273</v>
      </c>
      <c r="C2" s="7" t="s">
        <v>284</v>
      </c>
    </row>
    <row r="3" spans="1:3" ht="15">
      <c r="A3" t="s">
        <v>292</v>
      </c>
      <c r="B3">
        <v>2</v>
      </c>
      <c r="C3">
        <v>4</v>
      </c>
    </row>
    <row r="4" spans="1:3" ht="15">
      <c r="A4" t="s">
        <v>313</v>
      </c>
      <c r="B4">
        <v>0</v>
      </c>
      <c r="C4">
        <v>5</v>
      </c>
    </row>
    <row r="5" spans="1:3" ht="15">
      <c r="A5" t="s">
        <v>314</v>
      </c>
      <c r="B5">
        <v>1</v>
      </c>
      <c r="C5">
        <v>2</v>
      </c>
    </row>
    <row r="6" spans="1:3" ht="15">
      <c r="A6" t="s">
        <v>315</v>
      </c>
      <c r="B6">
        <v>1</v>
      </c>
      <c r="C6">
        <v>1</v>
      </c>
    </row>
    <row r="7" spans="1:3" ht="15">
      <c r="A7" t="s">
        <v>316</v>
      </c>
      <c r="B7">
        <v>0</v>
      </c>
      <c r="C7">
        <v>2</v>
      </c>
    </row>
    <row r="8" spans="1:3" ht="15">
      <c r="A8" t="s">
        <v>317</v>
      </c>
      <c r="B8">
        <v>0</v>
      </c>
      <c r="C8">
        <v>2</v>
      </c>
    </row>
    <row r="9" spans="1:3" ht="15">
      <c r="A9" t="s">
        <v>291</v>
      </c>
      <c r="B9">
        <v>0</v>
      </c>
      <c r="C9">
        <v>2</v>
      </c>
    </row>
    <row r="10" spans="1:3" ht="15">
      <c r="A10" t="s">
        <v>293</v>
      </c>
      <c r="B10">
        <v>0</v>
      </c>
      <c r="C10">
        <v>1</v>
      </c>
    </row>
    <row r="11" spans="1:3" ht="15">
      <c r="A11" t="s">
        <v>318</v>
      </c>
      <c r="B11">
        <v>1</v>
      </c>
      <c r="C11">
        <v>0</v>
      </c>
    </row>
  </sheetData>
  <sheetProtection/>
  <mergeCells count="1">
    <mergeCell ref="A1:IV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7"/>
  <sheetViews>
    <sheetView zoomScalePageLayoutView="0" workbookViewId="0" topLeftCell="A1">
      <selection activeCell="Q6" sqref="Q6"/>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9" customFormat="1" ht="15">
      <c r="A1" s="8" t="s">
        <v>319</v>
      </c>
    </row>
    <row r="2" spans="1:3" s="7" customFormat="1" ht="15">
      <c r="A2" s="7" t="s">
        <v>283</v>
      </c>
      <c r="B2" s="7" t="s">
        <v>273</v>
      </c>
      <c r="C2" s="7" t="s">
        <v>284</v>
      </c>
    </row>
    <row r="3" spans="1:3" ht="15">
      <c r="A3" t="s">
        <v>286</v>
      </c>
      <c r="B3">
        <v>2</v>
      </c>
      <c r="C3">
        <v>3</v>
      </c>
    </row>
    <row r="4" spans="1:3" ht="15">
      <c r="A4" t="s">
        <v>287</v>
      </c>
      <c r="B4">
        <v>0</v>
      </c>
      <c r="C4">
        <v>4</v>
      </c>
    </row>
    <row r="5" spans="1:3" ht="15">
      <c r="A5" t="s">
        <v>320</v>
      </c>
      <c r="B5">
        <v>1</v>
      </c>
      <c r="C5">
        <v>0</v>
      </c>
    </row>
    <row r="6" spans="1:3" ht="15">
      <c r="A6" t="s">
        <v>321</v>
      </c>
      <c r="B6">
        <v>0</v>
      </c>
      <c r="C6">
        <v>1</v>
      </c>
    </row>
    <row r="7" spans="1:3" ht="15">
      <c r="A7" t="s">
        <v>288</v>
      </c>
      <c r="B7">
        <v>0</v>
      </c>
      <c r="C7">
        <v>1</v>
      </c>
    </row>
  </sheetData>
  <sheetProtection/>
  <mergeCells count="1">
    <mergeCell ref="A1:IV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7"/>
  <sheetViews>
    <sheetView zoomScalePageLayoutView="0" workbookViewId="0" topLeftCell="A1">
      <selection activeCell="P29" sqref="P29"/>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322</v>
      </c>
    </row>
    <row r="2" spans="1:3" s="7" customFormat="1" ht="15">
      <c r="A2" s="7" t="s">
        <v>290</v>
      </c>
      <c r="B2" s="7" t="s">
        <v>273</v>
      </c>
      <c r="C2" s="7" t="s">
        <v>284</v>
      </c>
    </row>
    <row r="3" spans="1:3" ht="15">
      <c r="A3" t="s">
        <v>293</v>
      </c>
      <c r="B3">
        <v>0</v>
      </c>
      <c r="C3">
        <v>4</v>
      </c>
    </row>
    <row r="4" spans="1:3" ht="15">
      <c r="A4" t="s">
        <v>292</v>
      </c>
      <c r="B4">
        <v>2</v>
      </c>
      <c r="C4">
        <v>1</v>
      </c>
    </row>
    <row r="5" spans="1:3" ht="15">
      <c r="A5" t="s">
        <v>316</v>
      </c>
      <c r="B5">
        <v>1</v>
      </c>
      <c r="C5">
        <v>2</v>
      </c>
    </row>
    <row r="6" spans="1:3" ht="15">
      <c r="A6" t="s">
        <v>313</v>
      </c>
      <c r="B6">
        <v>0</v>
      </c>
      <c r="C6">
        <v>1</v>
      </c>
    </row>
    <row r="7" spans="1:3" ht="15">
      <c r="A7" t="s">
        <v>317</v>
      </c>
      <c r="B7">
        <v>0</v>
      </c>
      <c r="C7">
        <v>1</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42"/>
  <sheetViews>
    <sheetView zoomScalePageLayoutView="0" workbookViewId="0" topLeftCell="A1">
      <selection activeCell="A21" sqref="A21:IV22"/>
    </sheetView>
  </sheetViews>
  <sheetFormatPr defaultColWidth="9.140625" defaultRowHeight="15"/>
  <cols>
    <col min="1" max="1" width="12.5742187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23.5742187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9" customFormat="1" ht="15">
      <c r="A1" s="8" t="s">
        <v>33</v>
      </c>
    </row>
    <row r="2" spans="1:21" s="7" customFormat="1" ht="15">
      <c r="A2" s="7" t="s">
        <v>34</v>
      </c>
      <c r="B2" s="7" t="s">
        <v>35</v>
      </c>
      <c r="C2" s="7" t="s">
        <v>36</v>
      </c>
      <c r="D2" s="7" t="s">
        <v>37</v>
      </c>
      <c r="E2" s="7" t="s">
        <v>38</v>
      </c>
      <c r="F2" s="7" t="s">
        <v>39</v>
      </c>
      <c r="G2" s="7" t="s">
        <v>40</v>
      </c>
      <c r="H2" s="7" t="s">
        <v>41</v>
      </c>
      <c r="I2" s="7" t="s">
        <v>42</v>
      </c>
      <c r="J2" s="7" t="s">
        <v>43</v>
      </c>
      <c r="K2" s="7" t="s">
        <v>44</v>
      </c>
      <c r="L2" s="7" t="s">
        <v>45</v>
      </c>
      <c r="M2" s="7" t="s">
        <v>46</v>
      </c>
      <c r="N2" s="7" t="s">
        <v>47</v>
      </c>
      <c r="O2" s="7" t="s">
        <v>48</v>
      </c>
      <c r="P2" s="7" t="s">
        <v>49</v>
      </c>
      <c r="Q2" s="7" t="s">
        <v>50</v>
      </c>
      <c r="R2" s="7" t="s">
        <v>51</v>
      </c>
      <c r="S2" s="7" t="s">
        <v>52</v>
      </c>
      <c r="T2" s="7" t="s">
        <v>53</v>
      </c>
      <c r="U2" s="7" t="s">
        <v>54</v>
      </c>
    </row>
    <row r="3" spans="1:21" ht="15">
      <c r="A3" t="s">
        <v>55</v>
      </c>
      <c r="B3">
        <v>1</v>
      </c>
      <c r="C3" s="5">
        <v>41666</v>
      </c>
      <c r="D3" t="s">
        <v>56</v>
      </c>
      <c r="E3" t="s">
        <v>57</v>
      </c>
      <c r="F3" t="s">
        <v>58</v>
      </c>
      <c r="G3" t="s">
        <v>59</v>
      </c>
      <c r="H3" t="s">
        <v>60</v>
      </c>
      <c r="I3">
        <v>3</v>
      </c>
      <c r="K3" t="s">
        <v>61</v>
      </c>
      <c r="L3" t="s">
        <v>62</v>
      </c>
      <c r="M3" t="s">
        <v>63</v>
      </c>
      <c r="N3" t="s">
        <v>64</v>
      </c>
      <c r="O3" t="s">
        <v>65</v>
      </c>
      <c r="P3" t="s">
        <v>66</v>
      </c>
      <c r="Q3" t="s">
        <v>67</v>
      </c>
      <c r="S3" t="s">
        <v>68</v>
      </c>
      <c r="T3" t="s">
        <v>69</v>
      </c>
      <c r="U3" s="6" t="str">
        <f>HYPERLINK("http://www.ntsb.gov/_layouts/ntsb.aviation/brief.aspx?ev_id=20140127X44720&amp;key=1","Synopsis")</f>
        <v>Synopsis</v>
      </c>
    </row>
    <row r="4" spans="1:21" ht="15">
      <c r="A4" t="s">
        <v>70</v>
      </c>
      <c r="B4">
        <v>1</v>
      </c>
      <c r="C4" s="5">
        <v>41672</v>
      </c>
      <c r="D4" t="s">
        <v>71</v>
      </c>
      <c r="E4" t="s">
        <v>72</v>
      </c>
      <c r="F4" t="s">
        <v>73</v>
      </c>
      <c r="G4" t="s">
        <v>74</v>
      </c>
      <c r="H4" t="s">
        <v>60</v>
      </c>
      <c r="J4">
        <v>1</v>
      </c>
      <c r="K4" t="s">
        <v>75</v>
      </c>
      <c r="L4" t="s">
        <v>76</v>
      </c>
      <c r="M4" t="s">
        <v>63</v>
      </c>
      <c r="N4" t="s">
        <v>64</v>
      </c>
      <c r="O4" t="s">
        <v>65</v>
      </c>
      <c r="P4" t="s">
        <v>66</v>
      </c>
      <c r="Q4" t="s">
        <v>77</v>
      </c>
      <c r="S4" t="s">
        <v>78</v>
      </c>
      <c r="T4" t="s">
        <v>79</v>
      </c>
      <c r="U4" s="6" t="str">
        <f>HYPERLINK("http://www.ntsb.gov/_layouts/ntsb.aviation/brief.aspx?ev_id=20140203X03851&amp;key=1","Synopsis")</f>
        <v>Synopsis</v>
      </c>
    </row>
    <row r="5" spans="1:21" ht="15">
      <c r="A5" t="s">
        <v>80</v>
      </c>
      <c r="B5">
        <v>1</v>
      </c>
      <c r="C5" s="5">
        <v>41684</v>
      </c>
      <c r="D5" t="s">
        <v>81</v>
      </c>
      <c r="E5" t="s">
        <v>82</v>
      </c>
      <c r="F5" t="s">
        <v>83</v>
      </c>
      <c r="G5" t="s">
        <v>84</v>
      </c>
      <c r="H5" t="s">
        <v>60</v>
      </c>
      <c r="I5">
        <v>2</v>
      </c>
      <c r="K5" t="s">
        <v>61</v>
      </c>
      <c r="L5" t="s">
        <v>62</v>
      </c>
      <c r="M5" t="s">
        <v>63</v>
      </c>
      <c r="N5" t="s">
        <v>85</v>
      </c>
      <c r="O5" t="s">
        <v>65</v>
      </c>
      <c r="P5" t="s">
        <v>66</v>
      </c>
      <c r="Q5" t="s">
        <v>77</v>
      </c>
      <c r="S5" t="s">
        <v>86</v>
      </c>
      <c r="T5" t="s">
        <v>87</v>
      </c>
      <c r="U5" s="6" t="str">
        <f>HYPERLINK("http://www.ntsb.gov/_layouts/ntsb.aviation/brief.aspx?ev_id=20140215X74539&amp;key=1","Synopsis")</f>
        <v>Synopsis</v>
      </c>
    </row>
    <row r="6" spans="1:21" ht="15">
      <c r="A6" t="s">
        <v>88</v>
      </c>
      <c r="B6">
        <v>1</v>
      </c>
      <c r="C6" s="5">
        <v>41696</v>
      </c>
      <c r="D6" t="s">
        <v>89</v>
      </c>
      <c r="E6" t="s">
        <v>90</v>
      </c>
      <c r="F6" t="s">
        <v>91</v>
      </c>
      <c r="G6" t="s">
        <v>92</v>
      </c>
      <c r="H6" t="s">
        <v>60</v>
      </c>
      <c r="I6">
        <v>3</v>
      </c>
      <c r="J6">
        <v>3</v>
      </c>
      <c r="K6" t="s">
        <v>61</v>
      </c>
      <c r="L6" t="s">
        <v>93</v>
      </c>
      <c r="M6" t="s">
        <v>63</v>
      </c>
      <c r="N6" t="s">
        <v>64</v>
      </c>
      <c r="O6" t="s">
        <v>65</v>
      </c>
      <c r="P6" t="s">
        <v>66</v>
      </c>
      <c r="Q6" t="s">
        <v>77</v>
      </c>
      <c r="S6" t="s">
        <v>94</v>
      </c>
      <c r="T6" t="s">
        <v>94</v>
      </c>
      <c r="U6" s="6" t="str">
        <f>HYPERLINK("http://www.ntsb.gov/_layouts/ntsb.aviation/brief.aspx?ev_id=20140227X53145&amp;key=1","Synopsis")</f>
        <v>Synopsis</v>
      </c>
    </row>
    <row r="7" spans="1:21" ht="15">
      <c r="A7" t="s">
        <v>95</v>
      </c>
      <c r="B7">
        <v>1</v>
      </c>
      <c r="C7" s="5">
        <v>41737</v>
      </c>
      <c r="D7" t="s">
        <v>96</v>
      </c>
      <c r="E7" t="s">
        <v>97</v>
      </c>
      <c r="F7" t="s">
        <v>98</v>
      </c>
      <c r="G7" t="s">
        <v>99</v>
      </c>
      <c r="H7" t="s">
        <v>60</v>
      </c>
      <c r="K7" t="s">
        <v>76</v>
      </c>
      <c r="L7" t="s">
        <v>93</v>
      </c>
      <c r="M7" t="s">
        <v>63</v>
      </c>
      <c r="N7" t="s">
        <v>85</v>
      </c>
      <c r="O7" t="s">
        <v>65</v>
      </c>
      <c r="P7" t="s">
        <v>66</v>
      </c>
      <c r="Q7" t="s">
        <v>77</v>
      </c>
      <c r="S7" t="s">
        <v>86</v>
      </c>
      <c r="T7" t="s">
        <v>100</v>
      </c>
      <c r="U7" s="6" t="str">
        <f>HYPERLINK("http://www.ntsb.gov/_layouts/ntsb.aviation/brief.aspx?ev_id=20140409X75127&amp;key=1","Synopsis")</f>
        <v>Synopsis</v>
      </c>
    </row>
    <row r="8" spans="1:21" ht="15">
      <c r="A8" t="s">
        <v>101</v>
      </c>
      <c r="B8">
        <v>1</v>
      </c>
      <c r="C8" s="5">
        <v>41750</v>
      </c>
      <c r="D8" t="s">
        <v>102</v>
      </c>
      <c r="E8" t="s">
        <v>103</v>
      </c>
      <c r="F8" t="s">
        <v>104</v>
      </c>
      <c r="G8" t="s">
        <v>105</v>
      </c>
      <c r="H8" t="s">
        <v>60</v>
      </c>
      <c r="K8" t="s">
        <v>76</v>
      </c>
      <c r="L8" t="s">
        <v>93</v>
      </c>
      <c r="M8" t="s">
        <v>63</v>
      </c>
      <c r="N8" t="s">
        <v>64</v>
      </c>
      <c r="O8" t="s">
        <v>65</v>
      </c>
      <c r="P8" t="s">
        <v>66</v>
      </c>
      <c r="Q8" t="s">
        <v>77</v>
      </c>
      <c r="S8" t="s">
        <v>106</v>
      </c>
      <c r="T8" t="s">
        <v>87</v>
      </c>
      <c r="U8" s="6" t="str">
        <f>HYPERLINK("http://www.ntsb.gov/_layouts/ntsb.aviation/brief.aspx?ev_id=20140422X91651&amp;key=1","Synopsis")</f>
        <v>Synopsis</v>
      </c>
    </row>
    <row r="9" spans="1:21" ht="15">
      <c r="A9" t="s">
        <v>107</v>
      </c>
      <c r="B9">
        <v>1</v>
      </c>
      <c r="C9" s="5">
        <v>41762</v>
      </c>
      <c r="D9" t="s">
        <v>108</v>
      </c>
      <c r="E9" t="s">
        <v>109</v>
      </c>
      <c r="F9" t="s">
        <v>110</v>
      </c>
      <c r="G9" t="s">
        <v>59</v>
      </c>
      <c r="H9" t="s">
        <v>60</v>
      </c>
      <c r="K9" t="s">
        <v>76</v>
      </c>
      <c r="L9" t="s">
        <v>93</v>
      </c>
      <c r="M9" t="s">
        <v>63</v>
      </c>
      <c r="N9" t="s">
        <v>64</v>
      </c>
      <c r="O9" t="s">
        <v>65</v>
      </c>
      <c r="P9" t="s">
        <v>66</v>
      </c>
      <c r="Q9" t="s">
        <v>67</v>
      </c>
      <c r="S9" t="s">
        <v>111</v>
      </c>
      <c r="T9" t="s">
        <v>69</v>
      </c>
      <c r="U9" s="6" t="str">
        <f>HYPERLINK("http://www.ntsb.gov/_layouts/ntsb.aviation/brief.aspx?ev_id=20140508X30821&amp;key=1","Synopsis")</f>
        <v>Synopsis</v>
      </c>
    </row>
    <row r="10" spans="1:21" ht="15">
      <c r="A10" t="s">
        <v>112</v>
      </c>
      <c r="B10">
        <v>1</v>
      </c>
      <c r="C10" s="5">
        <v>41768</v>
      </c>
      <c r="D10" t="s">
        <v>113</v>
      </c>
      <c r="E10" t="s">
        <v>114</v>
      </c>
      <c r="F10" t="s">
        <v>115</v>
      </c>
      <c r="G10" t="s">
        <v>105</v>
      </c>
      <c r="H10" t="s">
        <v>60</v>
      </c>
      <c r="K10" t="s">
        <v>76</v>
      </c>
      <c r="L10" t="s">
        <v>93</v>
      </c>
      <c r="M10" t="s">
        <v>63</v>
      </c>
      <c r="N10" t="s">
        <v>64</v>
      </c>
      <c r="O10" t="s">
        <v>65</v>
      </c>
      <c r="P10" t="s">
        <v>66</v>
      </c>
      <c r="Q10" t="s">
        <v>77</v>
      </c>
      <c r="S10" t="s">
        <v>116</v>
      </c>
      <c r="T10" t="s">
        <v>117</v>
      </c>
      <c r="U10" s="6" t="str">
        <f>HYPERLINK("http://www.ntsb.gov/_layouts/ntsb.aviation/brief.aspx?ev_id=20140513X35019&amp;key=1","Synopsis")</f>
        <v>Synopsis</v>
      </c>
    </row>
    <row r="11" spans="1:21" ht="15">
      <c r="A11" t="s">
        <v>118</v>
      </c>
      <c r="B11">
        <v>1</v>
      </c>
      <c r="C11" s="5">
        <v>41792</v>
      </c>
      <c r="D11" t="s">
        <v>119</v>
      </c>
      <c r="E11" t="s">
        <v>120</v>
      </c>
      <c r="F11" t="s">
        <v>121</v>
      </c>
      <c r="G11" t="s">
        <v>122</v>
      </c>
      <c r="H11" t="s">
        <v>60</v>
      </c>
      <c r="K11" t="s">
        <v>123</v>
      </c>
      <c r="L11" t="s">
        <v>93</v>
      </c>
      <c r="M11" t="s">
        <v>63</v>
      </c>
      <c r="N11" t="s">
        <v>85</v>
      </c>
      <c r="O11" t="s">
        <v>65</v>
      </c>
      <c r="P11" t="s">
        <v>66</v>
      </c>
      <c r="Q11" t="s">
        <v>77</v>
      </c>
      <c r="S11" t="s">
        <v>124</v>
      </c>
      <c r="T11" t="s">
        <v>100</v>
      </c>
      <c r="U11" s="6" t="str">
        <f>HYPERLINK("http://www.ntsb.gov/_layouts/ntsb.aviation/brief.aspx?ev_id=20140603X25210&amp;key=1","Synopsis")</f>
        <v>Synopsis</v>
      </c>
    </row>
    <row r="12" spans="1:21" ht="15">
      <c r="A12" t="s">
        <v>125</v>
      </c>
      <c r="B12">
        <v>1</v>
      </c>
      <c r="C12" s="5">
        <v>41773</v>
      </c>
      <c r="D12" t="s">
        <v>126</v>
      </c>
      <c r="E12" t="s">
        <v>127</v>
      </c>
      <c r="F12" t="s">
        <v>128</v>
      </c>
      <c r="G12" t="s">
        <v>129</v>
      </c>
      <c r="H12" t="s">
        <v>60</v>
      </c>
      <c r="K12" t="s">
        <v>76</v>
      </c>
      <c r="L12" t="s">
        <v>93</v>
      </c>
      <c r="M12" t="s">
        <v>63</v>
      </c>
      <c r="N12" t="s">
        <v>64</v>
      </c>
      <c r="O12" t="s">
        <v>65</v>
      </c>
      <c r="P12" t="s">
        <v>130</v>
      </c>
      <c r="Q12" t="s">
        <v>77</v>
      </c>
      <c r="S12" t="s">
        <v>131</v>
      </c>
      <c r="T12" t="s">
        <v>79</v>
      </c>
      <c r="U12" s="6" t="str">
        <f>HYPERLINK("http://www.ntsb.gov/_layouts/ntsb.aviation/brief.aspx?ev_id=20140603X83103&amp;key=1","Synopsis")</f>
        <v>Synopsis</v>
      </c>
    </row>
    <row r="13" spans="1:21" ht="15">
      <c r="A13" t="s">
        <v>132</v>
      </c>
      <c r="B13">
        <v>1</v>
      </c>
      <c r="C13" s="5">
        <v>41797</v>
      </c>
      <c r="D13" t="s">
        <v>133</v>
      </c>
      <c r="E13" t="s">
        <v>134</v>
      </c>
      <c r="F13" t="s">
        <v>135</v>
      </c>
      <c r="G13" t="s">
        <v>136</v>
      </c>
      <c r="H13" t="s">
        <v>60</v>
      </c>
      <c r="K13" t="s">
        <v>76</v>
      </c>
      <c r="L13" t="s">
        <v>93</v>
      </c>
      <c r="M13" t="s">
        <v>63</v>
      </c>
      <c r="N13" t="s">
        <v>64</v>
      </c>
      <c r="O13" t="s">
        <v>65</v>
      </c>
      <c r="P13" t="s">
        <v>66</v>
      </c>
      <c r="Q13" t="s">
        <v>77</v>
      </c>
      <c r="S13" t="s">
        <v>86</v>
      </c>
      <c r="T13" t="s">
        <v>87</v>
      </c>
      <c r="U13" s="6" t="str">
        <f>HYPERLINK("http://www.ntsb.gov/_layouts/ntsb.aviation/brief.aspx?ev_id=20140608X10855&amp;key=1","Synopsis")</f>
        <v>Synopsis</v>
      </c>
    </row>
    <row r="14" spans="1:21" ht="15">
      <c r="A14" t="s">
        <v>137</v>
      </c>
      <c r="B14">
        <v>1</v>
      </c>
      <c r="C14" s="5">
        <v>41799</v>
      </c>
      <c r="D14" t="s">
        <v>138</v>
      </c>
      <c r="E14" t="s">
        <v>139</v>
      </c>
      <c r="F14" t="s">
        <v>140</v>
      </c>
      <c r="G14" t="s">
        <v>129</v>
      </c>
      <c r="H14" t="s">
        <v>60</v>
      </c>
      <c r="K14" t="s">
        <v>76</v>
      </c>
      <c r="L14" t="s">
        <v>93</v>
      </c>
      <c r="M14" t="s">
        <v>63</v>
      </c>
      <c r="N14" t="s">
        <v>64</v>
      </c>
      <c r="O14" t="s">
        <v>65</v>
      </c>
      <c r="P14" t="s">
        <v>130</v>
      </c>
      <c r="Q14" t="s">
        <v>77</v>
      </c>
      <c r="S14" t="s">
        <v>111</v>
      </c>
      <c r="T14" t="s">
        <v>141</v>
      </c>
      <c r="U14" s="6" t="str">
        <f>HYPERLINK("http://www.ntsb.gov/_layouts/ntsb.aviation/brief.aspx?ev_id=20140612X30848&amp;key=1","Synopsis")</f>
        <v>Synopsis</v>
      </c>
    </row>
    <row r="15" spans="1:21" ht="15">
      <c r="A15" t="s">
        <v>142</v>
      </c>
      <c r="B15">
        <v>1</v>
      </c>
      <c r="C15" s="5">
        <v>41801</v>
      </c>
      <c r="D15" t="s">
        <v>143</v>
      </c>
      <c r="E15" t="s">
        <v>144</v>
      </c>
      <c r="F15" t="s">
        <v>145</v>
      </c>
      <c r="G15" t="s">
        <v>146</v>
      </c>
      <c r="H15" t="s">
        <v>60</v>
      </c>
      <c r="I15">
        <v>2</v>
      </c>
      <c r="K15" t="s">
        <v>61</v>
      </c>
      <c r="L15" t="s">
        <v>62</v>
      </c>
      <c r="M15" t="s">
        <v>63</v>
      </c>
      <c r="N15" t="s">
        <v>64</v>
      </c>
      <c r="O15" t="s">
        <v>65</v>
      </c>
      <c r="P15" t="s">
        <v>66</v>
      </c>
      <c r="Q15" t="s">
        <v>67</v>
      </c>
      <c r="S15" t="s">
        <v>86</v>
      </c>
      <c r="T15" t="s">
        <v>87</v>
      </c>
      <c r="U15" s="6" t="str">
        <f>HYPERLINK("http://www.ntsb.gov/_layouts/ntsb.aviation/brief.aspx?ev_id=20140612X31159&amp;key=1","Synopsis")</f>
        <v>Synopsis</v>
      </c>
    </row>
    <row r="16" spans="1:21" ht="15">
      <c r="A16" t="s">
        <v>147</v>
      </c>
      <c r="B16">
        <v>1</v>
      </c>
      <c r="C16" s="5">
        <v>41807</v>
      </c>
      <c r="D16" t="s">
        <v>148</v>
      </c>
      <c r="E16" t="s">
        <v>149</v>
      </c>
      <c r="F16" t="s">
        <v>150</v>
      </c>
      <c r="G16" t="s">
        <v>92</v>
      </c>
      <c r="H16" t="s">
        <v>60</v>
      </c>
      <c r="K16" t="s">
        <v>76</v>
      </c>
      <c r="L16" t="s">
        <v>93</v>
      </c>
      <c r="M16" t="s">
        <v>63</v>
      </c>
      <c r="N16" t="s">
        <v>64</v>
      </c>
      <c r="O16" t="s">
        <v>65</v>
      </c>
      <c r="P16" t="s">
        <v>66</v>
      </c>
      <c r="Q16" t="s">
        <v>67</v>
      </c>
      <c r="S16" t="s">
        <v>111</v>
      </c>
      <c r="T16" t="s">
        <v>141</v>
      </c>
      <c r="U16" s="6" t="str">
        <f>HYPERLINK("http://www.ntsb.gov/_layouts/ntsb.aviation/brief.aspx?ev_id=20140619X32751&amp;key=1","Synopsis")</f>
        <v>Synopsis</v>
      </c>
    </row>
    <row r="17" spans="1:21" ht="15">
      <c r="A17" t="s">
        <v>151</v>
      </c>
      <c r="B17">
        <v>1</v>
      </c>
      <c r="C17" s="5">
        <v>41808</v>
      </c>
      <c r="D17" t="s">
        <v>152</v>
      </c>
      <c r="E17" t="s">
        <v>153</v>
      </c>
      <c r="F17" t="s">
        <v>154</v>
      </c>
      <c r="G17" t="s">
        <v>129</v>
      </c>
      <c r="H17" t="s">
        <v>60</v>
      </c>
      <c r="K17" t="s">
        <v>76</v>
      </c>
      <c r="L17" t="s">
        <v>93</v>
      </c>
      <c r="M17" t="s">
        <v>63</v>
      </c>
      <c r="N17" t="s">
        <v>64</v>
      </c>
      <c r="O17" t="s">
        <v>65</v>
      </c>
      <c r="P17" t="s">
        <v>66</v>
      </c>
      <c r="Q17" t="s">
        <v>67</v>
      </c>
      <c r="S17" t="s">
        <v>86</v>
      </c>
      <c r="T17" t="s">
        <v>69</v>
      </c>
      <c r="U17" s="6" t="str">
        <f>HYPERLINK("http://www.ntsb.gov/_layouts/ntsb.aviation/brief.aspx?ev_id=20140619X44316&amp;key=1","Synopsis")</f>
        <v>Synopsis</v>
      </c>
    </row>
    <row r="18" spans="1:21" ht="15">
      <c r="A18" t="s">
        <v>155</v>
      </c>
      <c r="B18">
        <v>1</v>
      </c>
      <c r="C18" s="5">
        <v>41813</v>
      </c>
      <c r="D18" t="s">
        <v>156</v>
      </c>
      <c r="E18" t="s">
        <v>157</v>
      </c>
      <c r="F18" t="s">
        <v>158</v>
      </c>
      <c r="G18" t="s">
        <v>159</v>
      </c>
      <c r="H18" t="s">
        <v>60</v>
      </c>
      <c r="K18" t="s">
        <v>76</v>
      </c>
      <c r="L18" t="s">
        <v>93</v>
      </c>
      <c r="M18" t="s">
        <v>63</v>
      </c>
      <c r="N18" t="s">
        <v>64</v>
      </c>
      <c r="O18" t="s">
        <v>65</v>
      </c>
      <c r="P18" t="s">
        <v>66</v>
      </c>
      <c r="Q18" t="s">
        <v>67</v>
      </c>
      <c r="S18" t="s">
        <v>111</v>
      </c>
      <c r="T18" t="s">
        <v>141</v>
      </c>
      <c r="U18" s="6" t="str">
        <f>HYPERLINK("http://www.ntsb.gov/_layouts/ntsb.aviation/brief.aspx?ev_id=20140624X92949&amp;key=1","Synopsis")</f>
        <v>Synopsis</v>
      </c>
    </row>
    <row r="19" spans="1:21" ht="15">
      <c r="A19" t="s">
        <v>160</v>
      </c>
      <c r="B19">
        <v>1</v>
      </c>
      <c r="C19" s="5">
        <v>41815</v>
      </c>
      <c r="D19" t="s">
        <v>161</v>
      </c>
      <c r="E19" t="s">
        <v>162</v>
      </c>
      <c r="F19" t="s">
        <v>163</v>
      </c>
      <c r="G19" t="s">
        <v>129</v>
      </c>
      <c r="H19" t="s">
        <v>60</v>
      </c>
      <c r="K19" t="s">
        <v>76</v>
      </c>
      <c r="L19" t="s">
        <v>93</v>
      </c>
      <c r="M19" t="s">
        <v>63</v>
      </c>
      <c r="N19" t="s">
        <v>85</v>
      </c>
      <c r="O19" t="s">
        <v>65</v>
      </c>
      <c r="P19" t="s">
        <v>66</v>
      </c>
      <c r="Q19" t="s">
        <v>77</v>
      </c>
      <c r="S19" t="s">
        <v>164</v>
      </c>
      <c r="T19" t="s">
        <v>165</v>
      </c>
      <c r="U19" s="6" t="str">
        <f>HYPERLINK("http://www.ntsb.gov/_layouts/ntsb.aviation/brief.aspx?ev_id=20140627X00304&amp;key=1","Synopsis")</f>
        <v>Synopsis</v>
      </c>
    </row>
    <row r="20" spans="1:21" ht="15">
      <c r="A20" t="s">
        <v>166</v>
      </c>
      <c r="B20">
        <v>1</v>
      </c>
      <c r="C20" s="5">
        <v>41819</v>
      </c>
      <c r="D20" t="s">
        <v>167</v>
      </c>
      <c r="E20" t="s">
        <v>168</v>
      </c>
      <c r="F20" t="s">
        <v>169</v>
      </c>
      <c r="G20" t="s">
        <v>170</v>
      </c>
      <c r="H20" t="s">
        <v>60</v>
      </c>
      <c r="J20">
        <v>3</v>
      </c>
      <c r="K20" t="s">
        <v>75</v>
      </c>
      <c r="L20" t="s">
        <v>93</v>
      </c>
      <c r="M20" t="s">
        <v>63</v>
      </c>
      <c r="N20" t="s">
        <v>64</v>
      </c>
      <c r="O20" t="s">
        <v>65</v>
      </c>
      <c r="P20" t="s">
        <v>66</v>
      </c>
      <c r="Q20" t="s">
        <v>67</v>
      </c>
      <c r="S20" t="s">
        <v>86</v>
      </c>
      <c r="T20" t="s">
        <v>141</v>
      </c>
      <c r="U20" s="6" t="str">
        <f>HYPERLINK("http://www.ntsb.gov/_layouts/ntsb.aviation/brief.aspx?ev_id=20140629X13627&amp;key=1","Synopsis")</f>
        <v>Synopsis</v>
      </c>
    </row>
    <row r="21" spans="1:21" ht="15">
      <c r="A21" t="s">
        <v>171</v>
      </c>
      <c r="B21">
        <v>1</v>
      </c>
      <c r="C21" s="5">
        <v>41845</v>
      </c>
      <c r="D21" t="s">
        <v>172</v>
      </c>
      <c r="E21" t="s">
        <v>173</v>
      </c>
      <c r="F21" t="s">
        <v>174</v>
      </c>
      <c r="G21" t="s">
        <v>175</v>
      </c>
      <c r="H21" t="s">
        <v>60</v>
      </c>
      <c r="K21" t="s">
        <v>76</v>
      </c>
      <c r="L21" t="s">
        <v>93</v>
      </c>
      <c r="M21" t="s">
        <v>63</v>
      </c>
      <c r="N21" t="s">
        <v>64</v>
      </c>
      <c r="O21" t="s">
        <v>65</v>
      </c>
      <c r="P21" t="s">
        <v>66</v>
      </c>
      <c r="Q21" t="s">
        <v>67</v>
      </c>
      <c r="S21" t="s">
        <v>176</v>
      </c>
      <c r="T21" t="s">
        <v>100</v>
      </c>
      <c r="U21" s="6" t="str">
        <f>HYPERLINK("http://www.ntsb.gov/_layouts/ntsb.aviation/brief.aspx?ev_id=20140726X45400&amp;key=1","Synopsis")</f>
        <v>Synopsis</v>
      </c>
    </row>
    <row r="22" spans="1:21" ht="15">
      <c r="A22" t="s">
        <v>171</v>
      </c>
      <c r="B22">
        <v>2</v>
      </c>
      <c r="C22" s="5">
        <v>41845</v>
      </c>
      <c r="D22" t="s">
        <v>172</v>
      </c>
      <c r="E22" t="s">
        <v>173</v>
      </c>
      <c r="F22" t="s">
        <v>174</v>
      </c>
      <c r="G22" t="s">
        <v>175</v>
      </c>
      <c r="H22" t="s">
        <v>60</v>
      </c>
      <c r="K22" t="s">
        <v>76</v>
      </c>
      <c r="L22" t="s">
        <v>123</v>
      </c>
      <c r="M22" t="s">
        <v>63</v>
      </c>
      <c r="N22" t="s">
        <v>64</v>
      </c>
      <c r="O22" t="s">
        <v>65</v>
      </c>
      <c r="P22" t="s">
        <v>66</v>
      </c>
      <c r="Q22" t="s">
        <v>77</v>
      </c>
      <c r="S22" t="s">
        <v>131</v>
      </c>
      <c r="T22" t="s">
        <v>79</v>
      </c>
      <c r="U22" s="6" t="str">
        <f>HYPERLINK("http://www.ntsb.gov/_layouts/ntsb.aviation/brief.aspx?ev_id=20140726X45400&amp;key=1","Synopsis")</f>
        <v>Synopsis</v>
      </c>
    </row>
    <row r="23" spans="1:21" ht="15">
      <c r="A23" t="s">
        <v>177</v>
      </c>
      <c r="B23">
        <v>1</v>
      </c>
      <c r="C23" s="5">
        <v>41852</v>
      </c>
      <c r="D23" t="s">
        <v>178</v>
      </c>
      <c r="E23" t="s">
        <v>179</v>
      </c>
      <c r="F23" t="s">
        <v>180</v>
      </c>
      <c r="G23" t="s">
        <v>181</v>
      </c>
      <c r="H23" t="s">
        <v>60</v>
      </c>
      <c r="J23">
        <v>2</v>
      </c>
      <c r="K23" t="s">
        <v>75</v>
      </c>
      <c r="L23" t="s">
        <v>93</v>
      </c>
      <c r="M23" t="s">
        <v>63</v>
      </c>
      <c r="N23" t="s">
        <v>64</v>
      </c>
      <c r="O23" t="s">
        <v>65</v>
      </c>
      <c r="P23" t="s">
        <v>66</v>
      </c>
      <c r="Q23" t="s">
        <v>67</v>
      </c>
      <c r="S23" t="s">
        <v>86</v>
      </c>
      <c r="T23" t="s">
        <v>165</v>
      </c>
      <c r="U23" s="6" t="str">
        <f>HYPERLINK("http://www.ntsb.gov/_layouts/ntsb.aviation/brief.aspx?ev_id=20140801X02351&amp;key=1","Synopsis")</f>
        <v>Synopsis</v>
      </c>
    </row>
    <row r="24" spans="1:21" ht="15">
      <c r="A24" t="s">
        <v>182</v>
      </c>
      <c r="B24">
        <v>1</v>
      </c>
      <c r="C24" s="5">
        <v>41857</v>
      </c>
      <c r="D24" t="s">
        <v>183</v>
      </c>
      <c r="E24" t="s">
        <v>184</v>
      </c>
      <c r="F24" t="s">
        <v>185</v>
      </c>
      <c r="G24" t="s">
        <v>129</v>
      </c>
      <c r="H24" t="s">
        <v>60</v>
      </c>
      <c r="K24" t="s">
        <v>76</v>
      </c>
      <c r="L24" t="s">
        <v>93</v>
      </c>
      <c r="M24" t="s">
        <v>63</v>
      </c>
      <c r="N24" t="s">
        <v>85</v>
      </c>
      <c r="O24" t="s">
        <v>65</v>
      </c>
      <c r="P24" t="s">
        <v>66</v>
      </c>
      <c r="Q24" t="s">
        <v>77</v>
      </c>
      <c r="S24" t="s">
        <v>86</v>
      </c>
      <c r="T24" t="s">
        <v>100</v>
      </c>
      <c r="U24" s="6" t="str">
        <f>HYPERLINK("http://www.ntsb.gov/_layouts/ntsb.aviation/brief.aspx?ev_id=20140807X40806&amp;key=1","Synopsis")</f>
        <v>Synopsis</v>
      </c>
    </row>
    <row r="25" spans="1:21" ht="15">
      <c r="A25" t="s">
        <v>186</v>
      </c>
      <c r="B25">
        <v>1</v>
      </c>
      <c r="C25" s="5">
        <v>41864</v>
      </c>
      <c r="D25" t="s">
        <v>187</v>
      </c>
      <c r="E25" t="s">
        <v>188</v>
      </c>
      <c r="F25" t="s">
        <v>189</v>
      </c>
      <c r="G25" t="s">
        <v>190</v>
      </c>
      <c r="H25" t="s">
        <v>60</v>
      </c>
      <c r="K25" t="s">
        <v>123</v>
      </c>
      <c r="L25" t="s">
        <v>93</v>
      </c>
      <c r="M25" t="s">
        <v>63</v>
      </c>
      <c r="N25" t="s">
        <v>64</v>
      </c>
      <c r="O25" t="s">
        <v>65</v>
      </c>
      <c r="P25" t="s">
        <v>66</v>
      </c>
      <c r="Q25" t="s">
        <v>77</v>
      </c>
      <c r="S25" t="s">
        <v>111</v>
      </c>
      <c r="T25" t="s">
        <v>69</v>
      </c>
      <c r="U25" s="6" t="str">
        <f>HYPERLINK("http://www.ntsb.gov/_layouts/ntsb.aviation/brief.aspx?ev_id=20140813X24551&amp;key=1","Synopsis")</f>
        <v>Synopsis</v>
      </c>
    </row>
    <row r="26" spans="1:21" ht="15">
      <c r="A26" t="s">
        <v>191</v>
      </c>
      <c r="B26">
        <v>1</v>
      </c>
      <c r="C26" s="5">
        <v>41875</v>
      </c>
      <c r="D26" t="s">
        <v>192</v>
      </c>
      <c r="E26" t="s">
        <v>193</v>
      </c>
      <c r="F26" t="s">
        <v>154</v>
      </c>
      <c r="G26" t="s">
        <v>129</v>
      </c>
      <c r="H26" t="s">
        <v>60</v>
      </c>
      <c r="J26">
        <v>4</v>
      </c>
      <c r="K26" t="s">
        <v>75</v>
      </c>
      <c r="L26" t="s">
        <v>93</v>
      </c>
      <c r="M26" t="s">
        <v>63</v>
      </c>
      <c r="N26" t="s">
        <v>64</v>
      </c>
      <c r="O26" t="s">
        <v>65</v>
      </c>
      <c r="P26" t="s">
        <v>66</v>
      </c>
      <c r="Q26" t="s">
        <v>77</v>
      </c>
      <c r="S26" t="s">
        <v>106</v>
      </c>
      <c r="T26" t="s">
        <v>69</v>
      </c>
      <c r="U26" s="6" t="str">
        <f>HYPERLINK("http://www.ntsb.gov/_layouts/ntsb.aviation/brief.aspx?ev_id=20140825X21423&amp;key=1","Synopsis")</f>
        <v>Synopsis</v>
      </c>
    </row>
    <row r="27" spans="1:21" ht="15">
      <c r="A27" t="s">
        <v>194</v>
      </c>
      <c r="B27">
        <v>1</v>
      </c>
      <c r="C27" s="5">
        <v>41878</v>
      </c>
      <c r="D27" t="s">
        <v>195</v>
      </c>
      <c r="E27" t="s">
        <v>196</v>
      </c>
      <c r="F27" t="s">
        <v>197</v>
      </c>
      <c r="G27" t="s">
        <v>198</v>
      </c>
      <c r="H27" t="s">
        <v>60</v>
      </c>
      <c r="I27">
        <v>4</v>
      </c>
      <c r="K27" t="s">
        <v>61</v>
      </c>
      <c r="L27" t="s">
        <v>62</v>
      </c>
      <c r="M27" t="s">
        <v>63</v>
      </c>
      <c r="N27" t="s">
        <v>64</v>
      </c>
      <c r="O27" t="s">
        <v>65</v>
      </c>
      <c r="P27" t="s">
        <v>66</v>
      </c>
      <c r="Q27" t="s">
        <v>77</v>
      </c>
      <c r="S27" t="s">
        <v>199</v>
      </c>
      <c r="T27" t="s">
        <v>117</v>
      </c>
      <c r="U27" s="6" t="str">
        <f>HYPERLINK("http://www.ntsb.gov/_layouts/ntsb.aviation/brief.aspx?ev_id=20140827X25654&amp;key=1","Synopsis")</f>
        <v>Synopsis</v>
      </c>
    </row>
    <row r="28" spans="1:21" ht="15">
      <c r="A28" t="s">
        <v>200</v>
      </c>
      <c r="B28">
        <v>1</v>
      </c>
      <c r="C28" s="5">
        <v>41888</v>
      </c>
      <c r="D28" t="s">
        <v>201</v>
      </c>
      <c r="E28" t="s">
        <v>202</v>
      </c>
      <c r="F28" t="s">
        <v>203</v>
      </c>
      <c r="G28" t="s">
        <v>129</v>
      </c>
      <c r="H28" t="s">
        <v>60</v>
      </c>
      <c r="K28" t="s">
        <v>76</v>
      </c>
      <c r="L28" t="s">
        <v>93</v>
      </c>
      <c r="M28" t="s">
        <v>63</v>
      </c>
      <c r="N28" t="s">
        <v>64</v>
      </c>
      <c r="O28" t="s">
        <v>65</v>
      </c>
      <c r="P28" t="s">
        <v>66</v>
      </c>
      <c r="Q28" t="s">
        <v>77</v>
      </c>
      <c r="S28" t="s">
        <v>204</v>
      </c>
      <c r="T28" t="s">
        <v>165</v>
      </c>
      <c r="U28" s="6" t="str">
        <f>HYPERLINK("http://www.ntsb.gov/_layouts/ntsb.aviation/brief.aspx?ev_id=20140911X31436&amp;key=1","Synopsis")</f>
        <v>Synopsis</v>
      </c>
    </row>
    <row r="29" spans="1:21" ht="15">
      <c r="A29" t="s">
        <v>205</v>
      </c>
      <c r="B29">
        <v>1</v>
      </c>
      <c r="C29" s="5">
        <v>41894</v>
      </c>
      <c r="D29" t="s">
        <v>206</v>
      </c>
      <c r="E29" t="s">
        <v>207</v>
      </c>
      <c r="F29" t="s">
        <v>208</v>
      </c>
      <c r="G29" t="s">
        <v>136</v>
      </c>
      <c r="H29" t="s">
        <v>60</v>
      </c>
      <c r="K29" t="s">
        <v>76</v>
      </c>
      <c r="L29" t="s">
        <v>93</v>
      </c>
      <c r="M29" t="s">
        <v>63</v>
      </c>
      <c r="N29" t="s">
        <v>64</v>
      </c>
      <c r="O29" t="s">
        <v>65</v>
      </c>
      <c r="P29" t="s">
        <v>66</v>
      </c>
      <c r="Q29" t="s">
        <v>67</v>
      </c>
      <c r="S29" t="s">
        <v>111</v>
      </c>
      <c r="T29" t="s">
        <v>141</v>
      </c>
      <c r="U29" s="6" t="str">
        <f>HYPERLINK("http://www.ntsb.gov/_layouts/ntsb.aviation/brief.aspx?ev_id=20140912X72236&amp;key=1","Synopsis")</f>
        <v>Synopsis</v>
      </c>
    </row>
    <row r="30" spans="1:21" ht="15">
      <c r="A30" t="s">
        <v>209</v>
      </c>
      <c r="B30">
        <v>1</v>
      </c>
      <c r="C30" s="5">
        <v>41904</v>
      </c>
      <c r="D30" t="s">
        <v>210</v>
      </c>
      <c r="E30" t="s">
        <v>211</v>
      </c>
      <c r="F30" t="s">
        <v>212</v>
      </c>
      <c r="G30" t="s">
        <v>129</v>
      </c>
      <c r="H30" t="s">
        <v>60</v>
      </c>
      <c r="K30" t="s">
        <v>76</v>
      </c>
      <c r="L30" t="s">
        <v>93</v>
      </c>
      <c r="M30" t="s">
        <v>63</v>
      </c>
      <c r="N30" t="s">
        <v>64</v>
      </c>
      <c r="O30" t="s">
        <v>65</v>
      </c>
      <c r="P30" t="s">
        <v>66</v>
      </c>
      <c r="Q30" t="s">
        <v>77</v>
      </c>
      <c r="S30" t="s">
        <v>111</v>
      </c>
      <c r="T30" t="s">
        <v>141</v>
      </c>
      <c r="U30" s="6" t="str">
        <f>HYPERLINK("http://www.ntsb.gov/_layouts/ntsb.aviation/brief.aspx?ev_id=20140922X52015&amp;key=1","Synopsis")</f>
        <v>Synopsis</v>
      </c>
    </row>
    <row r="31" spans="1:21" ht="15">
      <c r="A31" t="s">
        <v>213</v>
      </c>
      <c r="B31">
        <v>1</v>
      </c>
      <c r="C31" s="5">
        <v>41905</v>
      </c>
      <c r="D31" t="s">
        <v>214</v>
      </c>
      <c r="E31" t="s">
        <v>215</v>
      </c>
      <c r="F31" t="s">
        <v>216</v>
      </c>
      <c r="G31" t="s">
        <v>181</v>
      </c>
      <c r="H31" t="s">
        <v>60</v>
      </c>
      <c r="K31" t="s">
        <v>76</v>
      </c>
      <c r="L31" t="s">
        <v>93</v>
      </c>
      <c r="M31" t="s">
        <v>63</v>
      </c>
      <c r="N31" t="s">
        <v>64</v>
      </c>
      <c r="O31" t="s">
        <v>65</v>
      </c>
      <c r="P31" t="s">
        <v>66</v>
      </c>
      <c r="Q31" t="s">
        <v>77</v>
      </c>
      <c r="S31" t="s">
        <v>124</v>
      </c>
      <c r="T31" t="s">
        <v>100</v>
      </c>
      <c r="U31" s="6" t="str">
        <f>HYPERLINK("http://www.ntsb.gov/_layouts/ntsb.aviation/brief.aspx?ev_id=20140926X32050&amp;key=1","Synopsis")</f>
        <v>Synopsis</v>
      </c>
    </row>
    <row r="32" spans="1:21" ht="15">
      <c r="A32" t="s">
        <v>217</v>
      </c>
      <c r="B32">
        <v>1</v>
      </c>
      <c r="C32" s="5">
        <v>41906</v>
      </c>
      <c r="D32" t="s">
        <v>218</v>
      </c>
      <c r="E32" t="s">
        <v>219</v>
      </c>
      <c r="F32" t="s">
        <v>220</v>
      </c>
      <c r="G32" t="s">
        <v>129</v>
      </c>
      <c r="H32" t="s">
        <v>60</v>
      </c>
      <c r="K32" t="s">
        <v>76</v>
      </c>
      <c r="L32" t="s">
        <v>93</v>
      </c>
      <c r="M32" t="s">
        <v>63</v>
      </c>
      <c r="N32" t="s">
        <v>85</v>
      </c>
      <c r="O32" t="s">
        <v>65</v>
      </c>
      <c r="P32" t="s">
        <v>66</v>
      </c>
      <c r="Q32" t="s">
        <v>77</v>
      </c>
      <c r="S32" t="s">
        <v>221</v>
      </c>
      <c r="T32" t="s">
        <v>117</v>
      </c>
      <c r="U32" s="6" t="str">
        <f>HYPERLINK("http://www.ntsb.gov/_layouts/ntsb.aviation/brief.aspx?ev_id=20140930X44755&amp;key=1","Synopsis")</f>
        <v>Synopsis</v>
      </c>
    </row>
    <row r="33" spans="1:21" ht="15">
      <c r="A33" t="s">
        <v>222</v>
      </c>
      <c r="B33">
        <v>1</v>
      </c>
      <c r="C33" s="5">
        <v>41916</v>
      </c>
      <c r="D33" t="s">
        <v>223</v>
      </c>
      <c r="E33" t="s">
        <v>224</v>
      </c>
      <c r="F33" t="s">
        <v>225</v>
      </c>
      <c r="G33" t="s">
        <v>159</v>
      </c>
      <c r="H33" t="s">
        <v>60</v>
      </c>
      <c r="I33">
        <v>3</v>
      </c>
      <c r="J33">
        <v>1</v>
      </c>
      <c r="K33" t="s">
        <v>61</v>
      </c>
      <c r="L33" t="s">
        <v>62</v>
      </c>
      <c r="M33" t="s">
        <v>63</v>
      </c>
      <c r="N33" t="s">
        <v>64</v>
      </c>
      <c r="O33" t="s">
        <v>65</v>
      </c>
      <c r="P33" t="s">
        <v>66</v>
      </c>
      <c r="Q33" t="s">
        <v>67</v>
      </c>
      <c r="S33" t="s">
        <v>86</v>
      </c>
      <c r="T33" t="s">
        <v>87</v>
      </c>
      <c r="U33" s="6" t="str">
        <f>HYPERLINK("http://www.ntsb.gov/_layouts/ntsb.aviation/brief.aspx?ev_id=20141004X60516&amp;key=1","Synopsis")</f>
        <v>Synopsis</v>
      </c>
    </row>
    <row r="34" spans="1:21" ht="15">
      <c r="A34" t="s">
        <v>226</v>
      </c>
      <c r="B34">
        <v>1</v>
      </c>
      <c r="C34" s="5">
        <v>41910</v>
      </c>
      <c r="D34" t="s">
        <v>227</v>
      </c>
      <c r="E34" t="s">
        <v>228</v>
      </c>
      <c r="F34" t="s">
        <v>229</v>
      </c>
      <c r="G34" t="s">
        <v>230</v>
      </c>
      <c r="H34" t="s">
        <v>60</v>
      </c>
      <c r="K34" t="s">
        <v>123</v>
      </c>
      <c r="L34" t="s">
        <v>93</v>
      </c>
      <c r="M34" t="s">
        <v>63</v>
      </c>
      <c r="N34" t="s">
        <v>64</v>
      </c>
      <c r="O34" t="s">
        <v>65</v>
      </c>
      <c r="P34" t="s">
        <v>130</v>
      </c>
      <c r="Q34" t="s">
        <v>77</v>
      </c>
      <c r="S34" t="s">
        <v>231</v>
      </c>
      <c r="T34" t="s">
        <v>79</v>
      </c>
      <c r="U34" s="6" t="str">
        <f>HYPERLINK("http://www.ntsb.gov/_layouts/ntsb.aviation/brief.aspx?ev_id=20141007X80246&amp;key=1","Synopsis")</f>
        <v>Synopsis</v>
      </c>
    </row>
    <row r="35" spans="1:21" ht="15">
      <c r="A35" t="s">
        <v>232</v>
      </c>
      <c r="B35">
        <v>1</v>
      </c>
      <c r="C35" s="5">
        <v>41935</v>
      </c>
      <c r="D35" t="s">
        <v>233</v>
      </c>
      <c r="E35" t="s">
        <v>234</v>
      </c>
      <c r="F35" t="s">
        <v>235</v>
      </c>
      <c r="G35" t="s">
        <v>136</v>
      </c>
      <c r="H35" t="s">
        <v>60</v>
      </c>
      <c r="K35" t="s">
        <v>76</v>
      </c>
      <c r="L35" t="s">
        <v>93</v>
      </c>
      <c r="M35" t="s">
        <v>63</v>
      </c>
      <c r="N35" t="s">
        <v>64</v>
      </c>
      <c r="O35" t="s">
        <v>65</v>
      </c>
      <c r="P35" t="s">
        <v>66</v>
      </c>
      <c r="Q35" t="s">
        <v>77</v>
      </c>
      <c r="S35" t="s">
        <v>116</v>
      </c>
      <c r="T35" t="s">
        <v>100</v>
      </c>
      <c r="U35" s="6" t="str">
        <f>HYPERLINK("http://www.ntsb.gov/_layouts/ntsb.aviation/brief.aspx?ev_id=20141028X20742&amp;key=1","Synopsis")</f>
        <v>Synopsis</v>
      </c>
    </row>
    <row r="36" spans="1:21" ht="15">
      <c r="A36" t="s">
        <v>236</v>
      </c>
      <c r="B36">
        <v>1</v>
      </c>
      <c r="C36" s="5">
        <v>41941</v>
      </c>
      <c r="D36" t="s">
        <v>237</v>
      </c>
      <c r="E36" t="s">
        <v>238</v>
      </c>
      <c r="F36" t="s">
        <v>239</v>
      </c>
      <c r="G36" t="s">
        <v>240</v>
      </c>
      <c r="H36" t="s">
        <v>241</v>
      </c>
      <c r="I36">
        <v>2</v>
      </c>
      <c r="K36" t="s">
        <v>61</v>
      </c>
      <c r="L36" t="s">
        <v>62</v>
      </c>
      <c r="M36" t="s">
        <v>63</v>
      </c>
      <c r="N36" t="s">
        <v>85</v>
      </c>
      <c r="O36" t="s">
        <v>242</v>
      </c>
      <c r="P36" t="s">
        <v>66</v>
      </c>
      <c r="Q36" t="s">
        <v>77</v>
      </c>
      <c r="S36" t="s">
        <v>94</v>
      </c>
      <c r="T36" t="s">
        <v>243</v>
      </c>
      <c r="U36" s="6" t="str">
        <f>HYPERLINK("http://www.ntsb.gov/_layouts/ntsb.aviation/brief.aspx?ev_id=20141030X64658&amp;key=1","Synopsis")</f>
        <v>Synopsis</v>
      </c>
    </row>
    <row r="37" spans="1:21" ht="15">
      <c r="A37" t="s">
        <v>244</v>
      </c>
      <c r="B37">
        <v>1</v>
      </c>
      <c r="C37" s="5">
        <v>41948</v>
      </c>
      <c r="D37" t="s">
        <v>245</v>
      </c>
      <c r="E37" t="s">
        <v>246</v>
      </c>
      <c r="F37" t="s">
        <v>247</v>
      </c>
      <c r="G37" t="s">
        <v>175</v>
      </c>
      <c r="H37" t="s">
        <v>60</v>
      </c>
      <c r="K37" t="s">
        <v>76</v>
      </c>
      <c r="L37" t="s">
        <v>93</v>
      </c>
      <c r="M37" t="s">
        <v>63</v>
      </c>
      <c r="N37" t="s">
        <v>64</v>
      </c>
      <c r="O37" t="s">
        <v>65</v>
      </c>
      <c r="P37" t="s">
        <v>66</v>
      </c>
      <c r="Q37" t="s">
        <v>77</v>
      </c>
      <c r="S37" t="s">
        <v>111</v>
      </c>
      <c r="T37" t="s">
        <v>87</v>
      </c>
      <c r="U37" s="6" t="str">
        <f>HYPERLINK("http://www.ntsb.gov/_layouts/ntsb.aviation/brief.aspx?ev_id=20141105X64342&amp;key=1","Synopsis")</f>
        <v>Synopsis</v>
      </c>
    </row>
    <row r="38" spans="1:21" ht="15">
      <c r="A38" t="s">
        <v>248</v>
      </c>
      <c r="B38">
        <v>1</v>
      </c>
      <c r="C38" s="5">
        <v>41957</v>
      </c>
      <c r="D38" t="s">
        <v>249</v>
      </c>
      <c r="E38" t="s">
        <v>250</v>
      </c>
      <c r="F38" t="s">
        <v>251</v>
      </c>
      <c r="G38" t="s">
        <v>129</v>
      </c>
      <c r="H38" t="s">
        <v>60</v>
      </c>
      <c r="K38" t="s">
        <v>76</v>
      </c>
      <c r="L38" t="s">
        <v>93</v>
      </c>
      <c r="M38" t="s">
        <v>63</v>
      </c>
      <c r="N38" t="s">
        <v>64</v>
      </c>
      <c r="O38" t="s">
        <v>65</v>
      </c>
      <c r="P38" t="s">
        <v>66</v>
      </c>
      <c r="Q38" t="s">
        <v>77</v>
      </c>
      <c r="S38" t="s">
        <v>111</v>
      </c>
      <c r="T38" t="s">
        <v>243</v>
      </c>
      <c r="U38" s="6" t="str">
        <f>HYPERLINK("http://www.ntsb.gov/_layouts/ntsb.aviation/brief.aspx?ev_id=20141117X21522&amp;key=1","Synopsis")</f>
        <v>Synopsis</v>
      </c>
    </row>
    <row r="39" spans="1:21" ht="15">
      <c r="A39" t="s">
        <v>252</v>
      </c>
      <c r="B39">
        <v>1</v>
      </c>
      <c r="C39" s="5">
        <v>41961</v>
      </c>
      <c r="D39" t="s">
        <v>253</v>
      </c>
      <c r="E39" t="s">
        <v>254</v>
      </c>
      <c r="F39" t="s">
        <v>255</v>
      </c>
      <c r="G39" t="s">
        <v>256</v>
      </c>
      <c r="H39" t="s">
        <v>60</v>
      </c>
      <c r="I39">
        <v>1</v>
      </c>
      <c r="K39" t="s">
        <v>61</v>
      </c>
      <c r="L39" t="s">
        <v>93</v>
      </c>
      <c r="M39" t="s">
        <v>63</v>
      </c>
      <c r="N39" t="s">
        <v>85</v>
      </c>
      <c r="O39" t="s">
        <v>65</v>
      </c>
      <c r="P39" t="s">
        <v>66</v>
      </c>
      <c r="Q39" t="s">
        <v>77</v>
      </c>
      <c r="S39" t="s">
        <v>86</v>
      </c>
      <c r="T39" t="s">
        <v>87</v>
      </c>
      <c r="U39" s="6" t="str">
        <f>HYPERLINK("http://www.ntsb.gov/_layouts/ntsb.aviation/brief.aspx?ev_id=20141118X44256&amp;key=1","Synopsis")</f>
        <v>Synopsis</v>
      </c>
    </row>
    <row r="40" spans="1:21" ht="15">
      <c r="A40" t="s">
        <v>257</v>
      </c>
      <c r="B40">
        <v>1</v>
      </c>
      <c r="C40" s="5">
        <v>41969</v>
      </c>
      <c r="D40" t="s">
        <v>258</v>
      </c>
      <c r="E40" t="s">
        <v>259</v>
      </c>
      <c r="F40" t="s">
        <v>260</v>
      </c>
      <c r="G40" t="s">
        <v>261</v>
      </c>
      <c r="H40" t="s">
        <v>60</v>
      </c>
      <c r="K40" t="s">
        <v>123</v>
      </c>
      <c r="L40" t="s">
        <v>93</v>
      </c>
      <c r="M40" t="s">
        <v>63</v>
      </c>
      <c r="N40" t="s">
        <v>64</v>
      </c>
      <c r="O40" t="s">
        <v>65</v>
      </c>
      <c r="P40" t="s">
        <v>66</v>
      </c>
      <c r="Q40" t="s">
        <v>67</v>
      </c>
      <c r="S40" t="s">
        <v>231</v>
      </c>
      <c r="T40" t="s">
        <v>87</v>
      </c>
      <c r="U40" s="6" t="str">
        <f>HYPERLINK("http://www.ntsb.gov/_layouts/ntsb.aviation/brief.aspx?ev_id=20141204X91829&amp;key=1","Synopsis")</f>
        <v>Synopsis</v>
      </c>
    </row>
    <row r="41" spans="1:21" ht="15">
      <c r="A41" t="s">
        <v>262</v>
      </c>
      <c r="B41">
        <v>1</v>
      </c>
      <c r="C41" s="5">
        <v>41970</v>
      </c>
      <c r="D41" t="s">
        <v>263</v>
      </c>
      <c r="E41" t="s">
        <v>264</v>
      </c>
      <c r="F41" t="s">
        <v>265</v>
      </c>
      <c r="G41" t="s">
        <v>129</v>
      </c>
      <c r="H41" t="s">
        <v>60</v>
      </c>
      <c r="J41">
        <v>1</v>
      </c>
      <c r="K41" t="s">
        <v>75</v>
      </c>
      <c r="L41" t="s">
        <v>93</v>
      </c>
      <c r="M41" t="s">
        <v>63</v>
      </c>
      <c r="N41" t="s">
        <v>64</v>
      </c>
      <c r="O41" t="s">
        <v>65</v>
      </c>
      <c r="P41" t="s">
        <v>66</v>
      </c>
      <c r="Q41" t="s">
        <v>77</v>
      </c>
      <c r="S41" t="s">
        <v>266</v>
      </c>
      <c r="T41" t="s">
        <v>87</v>
      </c>
      <c r="U41" s="6" t="str">
        <f>HYPERLINK("http://www.ntsb.gov/_layouts/ntsb.aviation/brief.aspx?ev_id=20141208X13517&amp;key=1","Synopsis")</f>
        <v>Synopsis</v>
      </c>
    </row>
    <row r="42" spans="1:21" ht="15">
      <c r="A42" t="s">
        <v>267</v>
      </c>
      <c r="B42">
        <v>1</v>
      </c>
      <c r="C42" s="5">
        <v>42003</v>
      </c>
      <c r="D42" t="s">
        <v>268</v>
      </c>
      <c r="E42" t="s">
        <v>269</v>
      </c>
      <c r="F42" t="s">
        <v>270</v>
      </c>
      <c r="G42" t="s">
        <v>198</v>
      </c>
      <c r="H42" t="s">
        <v>60</v>
      </c>
      <c r="K42" t="s">
        <v>76</v>
      </c>
      <c r="L42" t="s">
        <v>93</v>
      </c>
      <c r="M42" t="s">
        <v>63</v>
      </c>
      <c r="N42" t="s">
        <v>85</v>
      </c>
      <c r="O42" t="s">
        <v>65</v>
      </c>
      <c r="P42" t="s">
        <v>130</v>
      </c>
      <c r="Q42" t="s">
        <v>77</v>
      </c>
      <c r="S42" t="s">
        <v>86</v>
      </c>
      <c r="T42" t="s">
        <v>87</v>
      </c>
      <c r="U42" s="6" t="str">
        <f>HYPERLINK("http://www.ntsb.gov/_layouts/ntsb.aviation/brief.aspx?ev_id=20141231X01659&amp;key=1","Synopsis")</f>
        <v>Synopsis</v>
      </c>
    </row>
  </sheetData>
  <sheetProtection/>
  <mergeCells count="1">
    <mergeCell ref="A1:I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H39" sqref="H39"/>
    </sheetView>
  </sheetViews>
  <sheetFormatPr defaultColWidth="9.140625" defaultRowHeight="15"/>
  <cols>
    <col min="1" max="1" width="13.8515625" style="0" bestFit="1" customWidth="1"/>
    <col min="2" max="3" width="6.00390625" style="0" bestFit="1" customWidth="1"/>
  </cols>
  <sheetData>
    <row r="1" s="9" customFormat="1" ht="15">
      <c r="A1" s="8" t="s">
        <v>271</v>
      </c>
    </row>
    <row r="2" spans="1:3" s="7" customFormat="1" ht="15">
      <c r="A2" s="7" t="s">
        <v>272</v>
      </c>
      <c r="B2" s="7" t="s">
        <v>273</v>
      </c>
      <c r="C2" s="7" t="s">
        <v>274</v>
      </c>
    </row>
    <row r="3" spans="1:3" ht="15">
      <c r="A3">
        <v>2005</v>
      </c>
      <c r="B3">
        <v>0</v>
      </c>
      <c r="C3">
        <v>6</v>
      </c>
    </row>
    <row r="4" spans="1:3" ht="15">
      <c r="A4">
        <v>2006</v>
      </c>
      <c r="B4">
        <v>1</v>
      </c>
      <c r="C4">
        <v>3</v>
      </c>
    </row>
    <row r="5" spans="1:3" ht="15">
      <c r="A5">
        <v>2007</v>
      </c>
      <c r="B5">
        <v>0</v>
      </c>
      <c r="C5">
        <v>3</v>
      </c>
    </row>
    <row r="6" spans="1:3" ht="15">
      <c r="A6">
        <v>2008</v>
      </c>
      <c r="B6">
        <v>0</v>
      </c>
      <c r="C6">
        <v>7</v>
      </c>
    </row>
    <row r="7" spans="1:3" ht="15">
      <c r="A7">
        <v>2009</v>
      </c>
      <c r="B7">
        <v>0</v>
      </c>
      <c r="C7">
        <v>2</v>
      </c>
    </row>
    <row r="8" spans="1:3" ht="15">
      <c r="A8">
        <v>2010</v>
      </c>
      <c r="B8">
        <v>0</v>
      </c>
      <c r="C8">
        <v>6</v>
      </c>
    </row>
    <row r="9" spans="1:3" ht="15">
      <c r="A9">
        <v>2011</v>
      </c>
      <c r="B9">
        <v>0</v>
      </c>
      <c r="C9">
        <v>4</v>
      </c>
    </row>
    <row r="10" spans="1:3" ht="15">
      <c r="A10">
        <v>2012</v>
      </c>
      <c r="B10">
        <v>0</v>
      </c>
      <c r="C10">
        <v>5</v>
      </c>
    </row>
    <row r="11" spans="1:3" ht="15">
      <c r="A11">
        <v>2013</v>
      </c>
      <c r="B11">
        <v>2</v>
      </c>
      <c r="C11">
        <v>7</v>
      </c>
    </row>
    <row r="12" spans="1:3" ht="15">
      <c r="A12">
        <v>2014</v>
      </c>
      <c r="B12">
        <v>0</v>
      </c>
      <c r="C12">
        <v>4</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C21" sqref="C20:C21"/>
    </sheetView>
  </sheetViews>
  <sheetFormatPr defaultColWidth="9.140625" defaultRowHeight="15"/>
  <cols>
    <col min="1" max="1" width="13.8515625" style="0" bestFit="1" customWidth="1"/>
    <col min="2" max="2" width="21.7109375" style="0" bestFit="1" customWidth="1"/>
  </cols>
  <sheetData>
    <row r="1" s="9" customFormat="1" ht="15">
      <c r="A1" s="8" t="s">
        <v>275</v>
      </c>
    </row>
    <row r="2" spans="1:2" s="7" customFormat="1" ht="15">
      <c r="A2" s="7" t="s">
        <v>272</v>
      </c>
      <c r="B2" s="7" t="s">
        <v>276</v>
      </c>
    </row>
    <row r="3" spans="1:2" ht="15">
      <c r="A3">
        <v>2005</v>
      </c>
      <c r="B3">
        <v>2.99775</v>
      </c>
    </row>
    <row r="4" spans="1:2" ht="15">
      <c r="A4">
        <v>2006</v>
      </c>
      <c r="B4">
        <v>3.01495</v>
      </c>
    </row>
    <row r="5" spans="1:2" ht="15">
      <c r="A5">
        <v>2007</v>
      </c>
      <c r="B5">
        <v>2.91701</v>
      </c>
    </row>
    <row r="6" spans="1:2" ht="15">
      <c r="A6">
        <v>2008</v>
      </c>
      <c r="B6">
        <v>2.96939</v>
      </c>
    </row>
    <row r="7" spans="1:2" ht="15">
      <c r="A7">
        <v>2009</v>
      </c>
      <c r="B7">
        <v>3.09545</v>
      </c>
    </row>
    <row r="8" spans="1:2" ht="15">
      <c r="A8">
        <v>2010</v>
      </c>
      <c r="B8">
        <v>3.14648</v>
      </c>
    </row>
    <row r="9" spans="1:2" ht="15">
      <c r="A9">
        <v>2011</v>
      </c>
      <c r="B9">
        <v>3.25632</v>
      </c>
    </row>
    <row r="10" spans="1:2" ht="15">
      <c r="A10">
        <v>2012</v>
      </c>
      <c r="B10">
        <v>3.22416</v>
      </c>
    </row>
    <row r="11" spans="1:2" ht="15">
      <c r="A11">
        <v>2013</v>
      </c>
      <c r="B11">
        <v>2.96102</v>
      </c>
    </row>
    <row r="12" spans="1:2" ht="15">
      <c r="A12">
        <v>2014</v>
      </c>
      <c r="B12">
        <v>3.3192</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B32" sqref="B32"/>
    </sheetView>
  </sheetViews>
  <sheetFormatPr defaultColWidth="9.140625" defaultRowHeight="15"/>
  <cols>
    <col min="1" max="1" width="13.8515625" style="0" bestFit="1" customWidth="1"/>
    <col min="2" max="2" width="20.8515625" style="0" bestFit="1" customWidth="1"/>
  </cols>
  <sheetData>
    <row r="1" s="9" customFormat="1" ht="15">
      <c r="A1" s="8" t="s">
        <v>277</v>
      </c>
    </row>
    <row r="2" spans="1:2" s="7" customFormat="1" ht="15">
      <c r="A2" s="7" t="s">
        <v>272</v>
      </c>
      <c r="B2" s="7" t="s">
        <v>278</v>
      </c>
    </row>
    <row r="3" spans="1:2" ht="15">
      <c r="A3">
        <v>2005</v>
      </c>
      <c r="B3">
        <v>5.27267</v>
      </c>
    </row>
    <row r="4" spans="1:2" ht="15">
      <c r="A4">
        <v>2006</v>
      </c>
      <c r="B4">
        <v>5.68464</v>
      </c>
    </row>
    <row r="5" spans="1:2" ht="15">
      <c r="A5">
        <v>2007</v>
      </c>
      <c r="B5">
        <v>5.92577</v>
      </c>
    </row>
    <row r="6" spans="1:2" ht="15">
      <c r="A6">
        <v>2008</v>
      </c>
      <c r="B6">
        <v>5.88955</v>
      </c>
    </row>
    <row r="7" spans="1:2" ht="15">
      <c r="A7">
        <v>2009</v>
      </c>
      <c r="B7">
        <v>5.89182</v>
      </c>
    </row>
    <row r="8" spans="1:2" ht="15">
      <c r="A8">
        <v>2010</v>
      </c>
      <c r="B8">
        <v>6.05342</v>
      </c>
    </row>
    <row r="9" spans="1:2" ht="15">
      <c r="A9">
        <v>2011</v>
      </c>
      <c r="B9">
        <v>6.07898</v>
      </c>
    </row>
    <row r="10" spans="1:2" ht="15">
      <c r="A10">
        <v>2012</v>
      </c>
      <c r="B10">
        <v>6.02014</v>
      </c>
    </row>
    <row r="11" spans="1:2" ht="15">
      <c r="A11">
        <v>2013</v>
      </c>
      <c r="B11">
        <v>5.74946</v>
      </c>
    </row>
    <row r="12" spans="1:2" ht="15">
      <c r="A12">
        <v>2014</v>
      </c>
      <c r="B12">
        <v>6.28585</v>
      </c>
    </row>
  </sheetData>
  <sheetProtection/>
  <mergeCells count="1">
    <mergeCell ref="A1:IV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B3" sqref="B3:C12"/>
    </sheetView>
  </sheetViews>
  <sheetFormatPr defaultColWidth="9.140625" defaultRowHeight="15"/>
  <cols>
    <col min="1" max="1" width="13.8515625" style="0" bestFit="1" customWidth="1"/>
    <col min="2" max="2" width="31.00390625" style="0" bestFit="1" customWidth="1"/>
    <col min="3" max="3" width="31.7109375" style="0" bestFit="1" customWidth="1"/>
  </cols>
  <sheetData>
    <row r="1" s="9" customFormat="1" ht="15">
      <c r="A1" s="8" t="s">
        <v>279</v>
      </c>
    </row>
    <row r="2" spans="1:3" s="7" customFormat="1" ht="15">
      <c r="A2" s="7" t="s">
        <v>272</v>
      </c>
      <c r="B2" s="7" t="s">
        <v>280</v>
      </c>
      <c r="C2" s="7" t="s">
        <v>281</v>
      </c>
    </row>
    <row r="3" spans="1:3" ht="15">
      <c r="A3">
        <v>2005</v>
      </c>
      <c r="B3">
        <v>1.137943394902393</v>
      </c>
      <c r="C3">
        <v>2.001501125844383</v>
      </c>
    </row>
    <row r="4" spans="1:3" ht="15">
      <c r="A4">
        <v>2006</v>
      </c>
      <c r="B4">
        <v>0.5277379042472347</v>
      </c>
      <c r="C4">
        <v>0.9950413771372659</v>
      </c>
    </row>
    <row r="5" spans="1:3" ht="15">
      <c r="A5">
        <v>2007</v>
      </c>
      <c r="B5">
        <v>0.5062633210536353</v>
      </c>
      <c r="C5">
        <v>1.028450365271288</v>
      </c>
    </row>
    <row r="6" spans="1:3" ht="15">
      <c r="A6">
        <v>2008</v>
      </c>
      <c r="B6">
        <v>1.1885458141963308</v>
      </c>
      <c r="C6">
        <v>2.357386533934579</v>
      </c>
    </row>
    <row r="7" spans="1:3" ht="15">
      <c r="A7">
        <v>2009</v>
      </c>
      <c r="B7">
        <v>0.33945368324219</v>
      </c>
      <c r="C7">
        <v>0.6461096124957599</v>
      </c>
    </row>
    <row r="8" spans="1:3" ht="15">
      <c r="A8">
        <v>2010</v>
      </c>
      <c r="B8">
        <v>0.9911752364778919</v>
      </c>
      <c r="C8">
        <v>1.90689278177519</v>
      </c>
    </row>
    <row r="9" spans="1:3" ht="15">
      <c r="A9">
        <v>2011</v>
      </c>
      <c r="B9">
        <v>0.6580051258599304</v>
      </c>
      <c r="C9">
        <v>1.2283805031446542</v>
      </c>
    </row>
    <row r="10" spans="1:3" ht="15">
      <c r="A10">
        <v>2012</v>
      </c>
      <c r="B10">
        <v>0.8305454690422482</v>
      </c>
      <c r="C10">
        <v>1.5507915239938466</v>
      </c>
    </row>
    <row r="11" spans="1:3" ht="15">
      <c r="A11">
        <v>2013</v>
      </c>
      <c r="B11">
        <v>1.217505644008307</v>
      </c>
      <c r="C11">
        <v>2.3640502259356575</v>
      </c>
    </row>
    <row r="12" spans="1:3" ht="15">
      <c r="A12">
        <v>2014</v>
      </c>
      <c r="B12">
        <v>0.6363498969908604</v>
      </c>
      <c r="C12">
        <v>1.2051096649795132</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1">
      <selection activeCell="M31" sqref="M31"/>
    </sheetView>
  </sheetViews>
  <sheetFormatPr defaultColWidth="9.140625" defaultRowHeight="15"/>
  <cols>
    <col min="1" max="1" width="31.421875" style="0" bestFit="1" customWidth="1"/>
    <col min="2" max="2" width="6.00390625" style="0" bestFit="1" customWidth="1"/>
    <col min="3" max="3" width="10.421875" style="0" bestFit="1" customWidth="1"/>
  </cols>
  <sheetData>
    <row r="1" s="9" customFormat="1" ht="15">
      <c r="A1" s="8" t="s">
        <v>282</v>
      </c>
    </row>
    <row r="2" spans="1:3" s="7" customFormat="1" ht="15">
      <c r="A2" s="7" t="s">
        <v>283</v>
      </c>
      <c r="B2" s="7" t="s">
        <v>273</v>
      </c>
      <c r="C2" s="7" t="s">
        <v>284</v>
      </c>
    </row>
    <row r="3" spans="1:3" ht="15">
      <c r="A3" t="s">
        <v>285</v>
      </c>
      <c r="B3">
        <v>0</v>
      </c>
      <c r="C3">
        <v>1</v>
      </c>
    </row>
    <row r="4" spans="1:3" ht="15">
      <c r="A4" t="s">
        <v>286</v>
      </c>
      <c r="B4">
        <v>0</v>
      </c>
      <c r="C4">
        <v>1</v>
      </c>
    </row>
    <row r="5" spans="1:3" ht="15">
      <c r="A5" t="s">
        <v>287</v>
      </c>
      <c r="B5">
        <v>0</v>
      </c>
      <c r="C5">
        <v>1</v>
      </c>
    </row>
    <row r="6" spans="1:3" ht="15">
      <c r="A6" t="s">
        <v>288</v>
      </c>
      <c r="B6">
        <v>0</v>
      </c>
      <c r="C6">
        <v>1</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5"/>
  <sheetViews>
    <sheetView zoomScalePageLayoutView="0" workbookViewId="0" topLeftCell="A1">
      <selection activeCell="Q15" sqref="Q15"/>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289</v>
      </c>
    </row>
    <row r="2" spans="1:3" s="7" customFormat="1" ht="15">
      <c r="A2" s="7" t="s">
        <v>290</v>
      </c>
      <c r="B2" s="7" t="s">
        <v>273</v>
      </c>
      <c r="C2" s="7" t="s">
        <v>284</v>
      </c>
    </row>
    <row r="3" spans="1:3" ht="15">
      <c r="A3" t="s">
        <v>291</v>
      </c>
      <c r="B3">
        <v>0</v>
      </c>
      <c r="C3">
        <v>2</v>
      </c>
    </row>
    <row r="4" spans="1:3" ht="15">
      <c r="A4" t="s">
        <v>292</v>
      </c>
      <c r="B4">
        <v>0</v>
      </c>
      <c r="C4">
        <v>1</v>
      </c>
    </row>
    <row r="5" spans="1:3" ht="15">
      <c r="A5" t="s">
        <v>293</v>
      </c>
      <c r="B5">
        <v>0</v>
      </c>
      <c r="C5">
        <v>1</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12"/>
  <sheetViews>
    <sheetView zoomScalePageLayoutView="0" workbookViewId="0" topLeftCell="A1">
      <selection activeCell="D7" sqref="D7"/>
    </sheetView>
  </sheetViews>
  <sheetFormatPr defaultColWidth="9.140625" defaultRowHeight="15"/>
  <cols>
    <col min="1" max="1" width="13.8515625" style="0" bestFit="1" customWidth="1"/>
    <col min="2" max="2" width="10.28125" style="0" bestFit="1" customWidth="1"/>
    <col min="3" max="3" width="11.140625" style="0" bestFit="1" customWidth="1"/>
  </cols>
  <sheetData>
    <row r="1" s="9" customFormat="1" ht="15">
      <c r="A1" s="8" t="s">
        <v>294</v>
      </c>
    </row>
    <row r="2" spans="1:3" s="7" customFormat="1" ht="15">
      <c r="A2" s="7" t="s">
        <v>272</v>
      </c>
      <c r="B2" s="7" t="s">
        <v>295</v>
      </c>
      <c r="C2" s="7" t="s">
        <v>296</v>
      </c>
    </row>
    <row r="3" spans="1:3" ht="15">
      <c r="A3">
        <v>2005</v>
      </c>
      <c r="B3">
        <v>11.258</v>
      </c>
      <c r="C3">
        <v>26.48915</v>
      </c>
    </row>
    <row r="4" spans="1:3" ht="15">
      <c r="A4">
        <v>2006</v>
      </c>
      <c r="B4">
        <v>11.75342</v>
      </c>
      <c r="C4">
        <v>25.4425</v>
      </c>
    </row>
    <row r="5" spans="1:3" ht="15">
      <c r="A5">
        <v>2007</v>
      </c>
      <c r="B5">
        <v>10.41694</v>
      </c>
      <c r="C5">
        <v>29.49394</v>
      </c>
    </row>
    <row r="6" spans="1:3" ht="15">
      <c r="A6">
        <v>2008</v>
      </c>
      <c r="B6">
        <v>12.07732</v>
      </c>
      <c r="C6">
        <v>19.75993</v>
      </c>
    </row>
    <row r="7" spans="1:3" ht="15">
      <c r="A7">
        <v>2009</v>
      </c>
      <c r="B7">
        <v>10.41298</v>
      </c>
      <c r="C7">
        <v>18.41583</v>
      </c>
    </row>
    <row r="8" spans="1:3" ht="15">
      <c r="A8">
        <v>2010</v>
      </c>
      <c r="B8">
        <v>12.56448</v>
      </c>
      <c r="C8">
        <v>18.27306</v>
      </c>
    </row>
    <row r="9" ht="15">
      <c r="A9" t="s">
        <v>344</v>
      </c>
    </row>
    <row r="10" spans="1:3" ht="15">
      <c r="A10">
        <v>2012</v>
      </c>
      <c r="B10">
        <v>14.30651</v>
      </c>
      <c r="C10">
        <v>20.72373</v>
      </c>
    </row>
    <row r="11" spans="1:3" ht="15">
      <c r="A11">
        <v>2013</v>
      </c>
      <c r="B11">
        <v>10.91357</v>
      </c>
      <c r="C11">
        <v>22.59169</v>
      </c>
    </row>
    <row r="12" spans="1:3" ht="15">
      <c r="A12">
        <v>2014</v>
      </c>
      <c r="B12">
        <v>11.38897</v>
      </c>
      <c r="C12">
        <v>24.72131</v>
      </c>
    </row>
  </sheetData>
  <sheetProtection/>
  <mergeCells count="1">
    <mergeCell ref="A1:IV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Doble Nathan</cp:lastModifiedBy>
  <dcterms:created xsi:type="dcterms:W3CDTF">2016-09-02T17:04:37Z</dcterms:created>
  <dcterms:modified xsi:type="dcterms:W3CDTF">2016-10-21T20:15:45Z</dcterms:modified>
  <cp:category/>
  <cp:version/>
  <cp:contentType/>
  <cp:contentStatus/>
</cp:coreProperties>
</file>