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3860" activeTab="0"/>
  </bookViews>
  <sheets>
    <sheet name="Readme" sheetId="1" r:id="rId1"/>
    <sheet name="Data_Part121" sheetId="2" r:id="rId2"/>
    <sheet name="Part121_Accidents" sheetId="3" r:id="rId3"/>
    <sheet name="Part121_AccRate" sheetId="4" r:id="rId4"/>
    <sheet name="Part121_Severity" sheetId="5" r:id="rId5"/>
    <sheet name="Part121_DefiningEvent" sheetId="6" r:id="rId6"/>
    <sheet name="Part121_PhaseOfFlight" sheetId="7" r:id="rId7"/>
    <sheet name="Part121_FlightHours" sheetId="8" r:id="rId8"/>
    <sheet name="Part121_Departures" sheetId="9" r:id="rId9"/>
    <sheet name="Part121_Enplanements" sheetId="10" r:id="rId10"/>
  </sheets>
  <definedNames/>
  <calcPr fullCalcOnLoad="1"/>
</workbook>
</file>

<file path=xl/sharedStrings.xml><?xml version="1.0" encoding="utf-8"?>
<sst xmlns="http://schemas.openxmlformats.org/spreadsheetml/2006/main" count="585" uniqueCount="268">
  <si>
    <t>Data_Part121</t>
  </si>
  <si>
    <t>This worksheet contains NTSB accident data (one row per accident aircraft) for all aircraft involved in accidents in calendar year 2014 while operating under 14 CFR Part 121. The data dictionary for this worksheet is shown below.</t>
  </si>
  <si>
    <t>Part121_Accidents</t>
  </si>
  <si>
    <t>This worksheet summarizes total and fatal Part 121 accidents from 2005 through 2014, using NTSB accident data.</t>
  </si>
  <si>
    <t>Part121_AccRate</t>
  </si>
  <si>
    <t>This worksheet summarizes Part 121 accident rates from 2005 through 2014, using NTSB accident data and FAA activity data.</t>
  </si>
  <si>
    <t>Part121_Severity</t>
  </si>
  <si>
    <t>This worksheet summarizes Part 121 accidents by accident severity from 2005 through 2014, using NTSB accident data and severity categories described in 61 FR 64540 (https://federalregister.gov/a/96-30936) and 62 FR 7804 (https://federalregister.gov/a/97-4159)</t>
  </si>
  <si>
    <t>Part121_DefiningEvent</t>
  </si>
  <si>
    <t>This worksheet summarizes the defining events for Part 121 accident aircraft in 2014, using NTSB accident data and occurrence categories developed by the CAST/ICAO Common Taxonomy Team.</t>
  </si>
  <si>
    <t>Part121_PhaseOfFlight</t>
  </si>
  <si>
    <t>This worksheet summarizes the phases of flight associated with the defining events for Part 121 accident aircraft in 2014, using NTSB accident data and phase of flight categories developed by the CAST/ICAO Common Taxonomy Team.</t>
  </si>
  <si>
    <t>Part121_FlightHours</t>
  </si>
  <si>
    <t>This worksheet summarizes Part 121 flight hours from 2005 through 2014, using FAA data.</t>
  </si>
  <si>
    <t>Part121_Departures</t>
  </si>
  <si>
    <t>This worksheet summarizes Part 121 flight departures from 2005 through 2014, using FAA data.</t>
  </si>
  <si>
    <t>Part121_Enplanements</t>
  </si>
  <si>
    <t>This worksheet summarizes Part 121 passenger enplanements from 2005 through 2014, using FAA data.</t>
  </si>
  <si>
    <t>This workbook contains the following worksheets:</t>
  </si>
  <si>
    <t>Part 121 Accident Aircraft, 2014</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</si>
  <si>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</si>
  <si>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</si>
  <si>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</si>
  <si>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</si>
  <si>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</si>
  <si>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</si>
  <si>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</si>
  <si>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</si>
  <si>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</si>
  <si>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</si>
  <si>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</si>
  <si>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</si>
  <si>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</si>
  <si>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</si>
  <si>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</si>
  <si>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</si>
  <si>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</si>
  <si>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</si>
  <si>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</si>
  <si>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</si>
  <si>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Synopsis</t>
  </si>
  <si>
    <t>DCA14CA034</t>
  </si>
  <si>
    <t>360448N</t>
  </si>
  <si>
    <t>1150908W</t>
  </si>
  <si>
    <t>Las Vegas</t>
  </si>
  <si>
    <t>NV</t>
  </si>
  <si>
    <t>USA</t>
  </si>
  <si>
    <t>NONE</t>
  </si>
  <si>
    <t>SUBS</t>
  </si>
  <si>
    <t xml:space="preserve">121 </t>
  </si>
  <si>
    <t xml:space="preserve">PAX </t>
  </si>
  <si>
    <t>DOM</t>
  </si>
  <si>
    <t>SCHD</t>
  </si>
  <si>
    <t xml:space="preserve">AIR </t>
  </si>
  <si>
    <t>UNK</t>
  </si>
  <si>
    <t>DCA14CA035</t>
  </si>
  <si>
    <t>360736N</t>
  </si>
  <si>
    <t>0864055W</t>
  </si>
  <si>
    <t>Nashville</t>
  </si>
  <si>
    <t>TN</t>
  </si>
  <si>
    <t>SERS</t>
  </si>
  <si>
    <t>CABIN</t>
  </si>
  <si>
    <t>ENR</t>
  </si>
  <si>
    <t>DCA14CA036</t>
  </si>
  <si>
    <t>331301N</t>
  </si>
  <si>
    <t>0834828W</t>
  </si>
  <si>
    <t>Atlanta</t>
  </si>
  <si>
    <t>GA</t>
  </si>
  <si>
    <t>DCA14CA051</t>
  </si>
  <si>
    <t>333813N</t>
  </si>
  <si>
    <t>0842541W</t>
  </si>
  <si>
    <t>RAMP</t>
  </si>
  <si>
    <t>STD</t>
  </si>
  <si>
    <t>DCA14FA058</t>
  </si>
  <si>
    <t>351200N</t>
  </si>
  <si>
    <t>0900324W</t>
  </si>
  <si>
    <t>Memphis</t>
  </si>
  <si>
    <t>ARC</t>
  </si>
  <si>
    <t>LDG</t>
  </si>
  <si>
    <t>DCA14LA060</t>
  </si>
  <si>
    <t>Billings</t>
  </si>
  <si>
    <t>MT</t>
  </si>
  <si>
    <t>TURB</t>
  </si>
  <si>
    <t>DCA14MA081</t>
  </si>
  <si>
    <t>395138N</t>
  </si>
  <si>
    <t>0751626W</t>
  </si>
  <si>
    <t>Philadelphia</t>
  </si>
  <si>
    <t>PA</t>
  </si>
  <si>
    <t>TOF</t>
  </si>
  <si>
    <t>DCA14CA083</t>
  </si>
  <si>
    <t>000000N</t>
  </si>
  <si>
    <t>0000000E</t>
  </si>
  <si>
    <t>Seattle</t>
  </si>
  <si>
    <t>PO</t>
  </si>
  <si>
    <t>INT</t>
  </si>
  <si>
    <t>DCA14CA090</t>
  </si>
  <si>
    <t>324406N</t>
  </si>
  <si>
    <t>1171123W</t>
  </si>
  <si>
    <t>San Diego</t>
  </si>
  <si>
    <t>CA</t>
  </si>
  <si>
    <t>DCA14CA093</t>
  </si>
  <si>
    <t>422148N</t>
  </si>
  <si>
    <t>0710123W</t>
  </si>
  <si>
    <t>Boston</t>
  </si>
  <si>
    <t>MA</t>
  </si>
  <si>
    <t>PBT</t>
  </si>
  <si>
    <t>CEN14LA262</t>
  </si>
  <si>
    <t>444430N</t>
  </si>
  <si>
    <t>0853454W</t>
  </si>
  <si>
    <t>Traverse City</t>
  </si>
  <si>
    <t>MI</t>
  </si>
  <si>
    <t>BIRD</t>
  </si>
  <si>
    <t>APR</t>
  </si>
  <si>
    <t>DCA14CA120</t>
  </si>
  <si>
    <t>323019N</t>
  </si>
  <si>
    <t>0970924W</t>
  </si>
  <si>
    <t>Dallas</t>
  </si>
  <si>
    <t>TX</t>
  </si>
  <si>
    <t>DCA14FA122</t>
  </si>
  <si>
    <t>343342N</t>
  </si>
  <si>
    <t>0691344E</t>
  </si>
  <si>
    <t>Kabul</t>
  </si>
  <si>
    <t>FN</t>
  </si>
  <si>
    <t>AF</t>
  </si>
  <si>
    <t>MINR</t>
  </si>
  <si>
    <t>NSCH</t>
  </si>
  <si>
    <t>DCA14CA124</t>
  </si>
  <si>
    <t>404035N</t>
  </si>
  <si>
    <t>0741058W</t>
  </si>
  <si>
    <t>Newark</t>
  </si>
  <si>
    <t>NJ</t>
  </si>
  <si>
    <t>DCA14LA137</t>
  </si>
  <si>
    <t>324359N</t>
  </si>
  <si>
    <t>1171117W</t>
  </si>
  <si>
    <t>CEN14LA430</t>
  </si>
  <si>
    <t>293137N</t>
  </si>
  <si>
    <t>0982819W</t>
  </si>
  <si>
    <t>San Antonio</t>
  </si>
  <si>
    <t>WPR14LA346</t>
  </si>
  <si>
    <t>404711N</t>
  </si>
  <si>
    <t>1115823W</t>
  </si>
  <si>
    <t>Salt Lake City</t>
  </si>
  <si>
    <t>UT</t>
  </si>
  <si>
    <t>DCA14CA147</t>
  </si>
  <si>
    <t>401136N</t>
  </si>
  <si>
    <t>0764546W</t>
  </si>
  <si>
    <t>Harrisburg</t>
  </si>
  <si>
    <t>CEN14CA455</t>
  </si>
  <si>
    <t>311345N</t>
  </si>
  <si>
    <t>0933804W</t>
  </si>
  <si>
    <t>Hemphill</t>
  </si>
  <si>
    <t>DCA14CA155</t>
  </si>
  <si>
    <t>390404N</t>
  </si>
  <si>
    <t>0774541W</t>
  </si>
  <si>
    <t>Columbus</t>
  </si>
  <si>
    <t>OH</t>
  </si>
  <si>
    <t>DCA14CA157</t>
  </si>
  <si>
    <t>580000N</t>
  </si>
  <si>
    <t>0300000W</t>
  </si>
  <si>
    <t>Reykjavik</t>
  </si>
  <si>
    <t>AO</t>
  </si>
  <si>
    <t>IC</t>
  </si>
  <si>
    <t>DCA15WA002</t>
  </si>
  <si>
    <t>343535S</t>
  </si>
  <si>
    <t>0582349W</t>
  </si>
  <si>
    <t>Buenos Aires</t>
  </si>
  <si>
    <t>AR</t>
  </si>
  <si>
    <t>DCA15FA004</t>
  </si>
  <si>
    <t>403824N</t>
  </si>
  <si>
    <t>0734643W</t>
  </si>
  <si>
    <t>Jamaica</t>
  </si>
  <si>
    <t>NY</t>
  </si>
  <si>
    <t>GCOL</t>
  </si>
  <si>
    <t>TXI</t>
  </si>
  <si>
    <t>DCA15CA012</t>
  </si>
  <si>
    <t>445250N</t>
  </si>
  <si>
    <t>0931249W</t>
  </si>
  <si>
    <t>Minneapolis</t>
  </si>
  <si>
    <t>MN</t>
  </si>
  <si>
    <t>DCA15CA025</t>
  </si>
  <si>
    <t>325030N</t>
  </si>
  <si>
    <t>0965060W</t>
  </si>
  <si>
    <t>DCA15CA035</t>
  </si>
  <si>
    <t>304650N</t>
  </si>
  <si>
    <t>0831647W</t>
  </si>
  <si>
    <t>Valdosta</t>
  </si>
  <si>
    <t>DCA15CA037</t>
  </si>
  <si>
    <t>391031N</t>
  </si>
  <si>
    <t>0764006W</t>
  </si>
  <si>
    <t>Baltimore</t>
  </si>
  <si>
    <t>MD</t>
  </si>
  <si>
    <t>DCA15CA050</t>
  </si>
  <si>
    <t>372146N</t>
  </si>
  <si>
    <t>1215545W</t>
  </si>
  <si>
    <t>San Jose</t>
  </si>
  <si>
    <t>DCA15CA087</t>
  </si>
  <si>
    <t>333812N</t>
  </si>
  <si>
    <t>0842540W</t>
  </si>
  <si>
    <t>Part 121 Accidents, 2005-2014</t>
  </si>
  <si>
    <t>Calendar Year</t>
  </si>
  <si>
    <t>Fatal</t>
  </si>
  <si>
    <t>Total</t>
  </si>
  <si>
    <t>Part 121 Accident Rates, 2005-2014</t>
  </si>
  <si>
    <t>Accidents per 100,000 Departures</t>
  </si>
  <si>
    <t>Accidents per 100,000 Flight Hours</t>
  </si>
  <si>
    <t>Part 121 Accidents by Severity, 2005-2014</t>
  </si>
  <si>
    <t>Severity</t>
  </si>
  <si>
    <t>2005</t>
  </si>
  <si>
    <t>2006</t>
  </si>
  <si>
    <t>2007</t>
  </si>
  <si>
    <t>2008</t>
  </si>
  <si>
    <t>2009</t>
  </si>
  <si>
    <t>2010</t>
  </si>
  <si>
    <t>2011</t>
  </si>
  <si>
    <t>2012</t>
  </si>
  <si>
    <t>2013</t>
  </si>
  <si>
    <t>2014</t>
  </si>
  <si>
    <t>Major</t>
  </si>
  <si>
    <t>Serious</t>
  </si>
  <si>
    <t>Injury</t>
  </si>
  <si>
    <t>Damage</t>
  </si>
  <si>
    <t>Unknown</t>
  </si>
  <si>
    <t>Defining Event for Part 121 Accidents, 2014</t>
  </si>
  <si>
    <t>Defining Event</t>
  </si>
  <si>
    <t>Accident Aircraft</t>
  </si>
  <si>
    <t>Cabin Safety Events</t>
  </si>
  <si>
    <t>Abnormal Runway Contact</t>
  </si>
  <si>
    <t>Turbulence Encounter</t>
  </si>
  <si>
    <t>Ground Collision</t>
  </si>
  <si>
    <t>Ground Handling</t>
  </si>
  <si>
    <t>Bird</t>
  </si>
  <si>
    <t>Unknown or Undetermined</t>
  </si>
  <si>
    <t>Phase of Flight for Part 121 Accidents, 2014</t>
  </si>
  <si>
    <t>Phase of Flight</t>
  </si>
  <si>
    <t>En Route</t>
  </si>
  <si>
    <t>Standing</t>
  </si>
  <si>
    <t>Landing</t>
  </si>
  <si>
    <t>Pushback/Towing</t>
  </si>
  <si>
    <t>Approach</t>
  </si>
  <si>
    <t>Taxi</t>
  </si>
  <si>
    <t>Takeoff</t>
  </si>
  <si>
    <t>Part 121 Flight Hours, 2005-2014</t>
  </si>
  <si>
    <t>Flight Hours (100,000s)</t>
  </si>
  <si>
    <t>Part 121 Departures, 2005-2014</t>
  </si>
  <si>
    <t>Departures (100,000s)</t>
  </si>
  <si>
    <t>Part 121 Passenger Enplanements, 2005-2014</t>
  </si>
  <si>
    <t>Passengers (100,000s)</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</si>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</sst>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1"/>
      <color indexed="8"/>
      <name val="Calibri"/>
      <family val="2"/>
    </font>
    <font>
      <u val="single"/>
      <sz val="11"/>
      <color indexed="8"/>
      <name val="Calibri"/>
      <family val="2"/>
    </font>
    <font>
      <u val="single"/>
      <sz val="11"/>
      <color indexed="12"/>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
    <xf numFmtId="0" fontId="0" fillId="0" borderId="0" xfId="0" applyFont="1" applyAlignment="1">
      <alignment/>
    </xf>
    <xf numFmtId="0" fontId="38"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40" fillId="0" borderId="0" xfId="0" applyFont="1" applyAlignment="1">
      <alignment vertical="center"/>
    </xf>
    <xf numFmtId="14" fontId="0" fillId="0" borderId="0" xfId="0" applyNumberFormat="1" applyAlignment="1">
      <alignment/>
    </xf>
    <xf numFmtId="0" fontId="32" fillId="0" borderId="0" xfId="52" applyAlignment="1">
      <alignment/>
    </xf>
    <xf numFmtId="0" fontId="41" fillId="0" borderId="0" xfId="0" applyFont="1" applyAlignment="1">
      <alignment/>
    </xf>
    <xf numFmtId="0" fontId="38" fillId="0" borderId="0" xfId="0" applyFont="1" applyAlignment="1">
      <alignment horizontal="left"/>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Part 121 Accidents, 2005-2014</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Part121_Accidents!$B$2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Part121_Accidents!$A$3:$A$12</c:f>
              <c:numCache/>
            </c:numRef>
          </c:cat>
          <c:val>
            <c:numRef>
              <c:f>Part121_Accidents!$B$3:$B$12</c:f>
              <c:numCache/>
            </c:numRef>
          </c:val>
        </c:ser>
        <c:ser>
          <c:idx val="1"/>
          <c:order val="1"/>
          <c:tx>
            <c:strRef>
              <c:f>Part121_Accidents!$C$2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Part121_Accidents!$A$3:$A$12</c:f>
              <c:numCache/>
            </c:numRef>
          </c:cat>
          <c:val>
            <c:numRef>
              <c:f>Part121_Accidents!$C$3:$C$12</c:f>
              <c:numCache/>
            </c:numRef>
          </c:val>
        </c:ser>
        <c:axId val="57607460"/>
        <c:axId val="48705093"/>
      </c:barChart>
      <c:catAx>
        <c:axId val="57607460"/>
        <c:scaling>
          <c:orientation val="minMax"/>
        </c:scaling>
        <c:axPos val="b"/>
        <c:title>
          <c:tx>
            <c:strRef>
              <c:f>Part121_Accidents!$A$2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8705093"/>
        <c:crosses val="autoZero"/>
        <c:auto val="1"/>
        <c:lblOffset val="100"/>
        <c:tickLblSkip val="1"/>
        <c:noMultiLvlLbl val="0"/>
      </c:catAx>
      <c:valAx>
        <c:axId val="48705093"/>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7607460"/>
        <c:crossesAt val="1"/>
        <c:crossBetween val="between"/>
        <c:dispUnits/>
      </c:valAx>
      <c:spPr>
        <a:solidFill>
          <a:srgbClr val="FFFFFF"/>
        </a:solidFill>
        <a:ln w="3175">
          <a:noFill/>
        </a:ln>
      </c:spPr>
    </c:plotArea>
    <c:legend>
      <c:legendPos val="tr"/>
      <c:layout>
        <c:manualLayout>
          <c:xMode val="edge"/>
          <c:yMode val="edge"/>
          <c:x val="0.771"/>
          <c:y val="0.0985"/>
          <c:w val="0.219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Part 121 Accident Rates, 2005-2014</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Part121_AccRate!$B$2</c:f>
              <c:strCache>
                <c:ptCount val="1"/>
                <c:pt idx="0">
                  <c:v>Accidents per 100,000 Departures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Part121_AccRate!$A$3:$A$12</c:f>
              <c:numCache/>
            </c:numRef>
          </c:cat>
          <c:val>
            <c:numRef>
              <c:f>Part121_AccRate!$B$3:$B$12</c:f>
              <c:numCache/>
            </c:numRef>
          </c:val>
          <c:smooth val="0"/>
        </c:ser>
        <c:ser>
          <c:idx val="1"/>
          <c:order val="1"/>
          <c:tx>
            <c:strRef>
              <c:f>Part121_AccRate!$C$2</c:f>
              <c:strCache>
                <c:ptCount val="1"/>
                <c:pt idx="0">
                  <c:v>Accidents per 100,000 Flight Hours</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numRef>
              <c:f>Part121_AccRate!$A$3:$A$12</c:f>
              <c:numCache/>
            </c:numRef>
          </c:cat>
          <c:val>
            <c:numRef>
              <c:f>Part121_AccRate!$C$3:$C$12</c:f>
              <c:numCache/>
            </c:numRef>
          </c:val>
          <c:smooth val="0"/>
        </c:ser>
        <c:marker val="1"/>
        <c:axId val="35692654"/>
        <c:axId val="52798431"/>
      </c:lineChart>
      <c:catAx>
        <c:axId val="35692654"/>
        <c:scaling>
          <c:orientation val="minMax"/>
        </c:scaling>
        <c:axPos val="b"/>
        <c:title>
          <c:tx>
            <c:strRef>
              <c:f>Part121_AccRate!$A$2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2798431"/>
        <c:crosses val="autoZero"/>
        <c:auto val="1"/>
        <c:lblOffset val="100"/>
        <c:tickLblSkip val="1"/>
        <c:noMultiLvlLbl val="0"/>
      </c:catAx>
      <c:valAx>
        <c:axId val="52798431"/>
        <c:scaling>
          <c:orientation val="minMax"/>
          <c:max val="0.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Departures</a:t>
                </a:r>
              </a:p>
            </c:rich>
          </c:tx>
          <c:layout>
            <c:manualLayout>
              <c:xMode val="factor"/>
              <c:yMode val="factor"/>
              <c:x val="-0.009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692654"/>
        <c:crossesAt val="1"/>
        <c:crossBetween val="between"/>
        <c:dispUnits/>
      </c:valAx>
      <c:spPr>
        <a:solidFill>
          <a:srgbClr val="FFFFFF"/>
        </a:solidFill>
        <a:ln w="3175">
          <a:noFill/>
        </a:ln>
      </c:spPr>
    </c:plotArea>
    <c:legend>
      <c:legendPos val="tr"/>
      <c:layout>
        <c:manualLayout>
          <c:xMode val="edge"/>
          <c:yMode val="edge"/>
          <c:x val="0.5325"/>
          <c:y val="0.0985"/>
          <c:w val="0.458"/>
          <c:h val="0.16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Part 121 Accidents, 2014</a:t>
            </a:r>
          </a:p>
        </c:rich>
      </c:tx>
      <c:layout>
        <c:manualLayout>
          <c:xMode val="factor"/>
          <c:yMode val="factor"/>
          <c:x val="-0.00375"/>
          <c:y val="-0.01225"/>
        </c:manualLayout>
      </c:layout>
      <c:spPr>
        <a:noFill/>
        <a:ln w="3175">
          <a:noFill/>
        </a:ln>
      </c:spPr>
    </c:title>
    <c:plotArea>
      <c:layout>
        <c:manualLayout>
          <c:xMode val="edge"/>
          <c:yMode val="edge"/>
          <c:x val="0.06675"/>
          <c:y val="0.11875"/>
          <c:w val="0.922"/>
          <c:h val="0.79525"/>
        </c:manualLayout>
      </c:layout>
      <c:barChart>
        <c:barDir val="bar"/>
        <c:grouping val="stacked"/>
        <c:varyColors val="0"/>
        <c:ser>
          <c:idx val="0"/>
          <c:order val="0"/>
          <c:tx>
            <c:strRef>
              <c:f>Part121_DefiningEvent!$B$2</c:f>
              <c:strCache>
                <c:ptCount val="1"/>
                <c:pt idx="0">
                  <c:v>Accident Aircraft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Part121_DefiningEvent!$A$3:$A$9</c:f>
              <c:strCache/>
            </c:strRef>
          </c:cat>
          <c:val>
            <c:numRef>
              <c:f>Part121_DefiningEvent!$B$3:$B$9</c:f>
              <c:numCache/>
            </c:numRef>
          </c:val>
        </c:ser>
        <c:overlap val="100"/>
        <c:axId val="5423832"/>
        <c:axId val="48814489"/>
      </c:barChart>
      <c:catAx>
        <c:axId val="5423832"/>
        <c:scaling>
          <c:orientation val="maxMin"/>
        </c:scaling>
        <c:axPos val="l"/>
        <c:title>
          <c:tx>
            <c:strRef>
              <c:f>Part121_DefiningEvent!$A$2</c:f>
            </c:strRef>
          </c:tx>
          <c:layout>
            <c:manualLayout>
              <c:xMode val="factor"/>
              <c:yMode val="factor"/>
              <c:x val="-0.0392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8814489"/>
        <c:crosses val="autoZero"/>
        <c:auto val="1"/>
        <c:lblOffset val="100"/>
        <c:tickLblSkip val="1"/>
        <c:noMultiLvlLbl val="0"/>
      </c:catAx>
      <c:valAx>
        <c:axId val="48814489"/>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23832"/>
        <c:crosses val="max"/>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Part 121 Accidents, 2014</a:t>
            </a:r>
          </a:p>
        </c:rich>
      </c:tx>
      <c:layout>
        <c:manualLayout>
          <c:xMode val="factor"/>
          <c:yMode val="factor"/>
          <c:x val="-0.00375"/>
          <c:y val="-0.01225"/>
        </c:manualLayout>
      </c:layout>
      <c:spPr>
        <a:noFill/>
        <a:ln w="3175">
          <a:noFill/>
        </a:ln>
      </c:spPr>
    </c:title>
    <c:plotArea>
      <c:layout>
        <c:manualLayout>
          <c:xMode val="edge"/>
          <c:yMode val="edge"/>
          <c:x val="0.059"/>
          <c:y val="0.11875"/>
          <c:w val="0.92425"/>
          <c:h val="0.79525"/>
        </c:manualLayout>
      </c:layout>
      <c:barChart>
        <c:barDir val="bar"/>
        <c:grouping val="stacked"/>
        <c:varyColors val="0"/>
        <c:ser>
          <c:idx val="0"/>
          <c:order val="0"/>
          <c:tx>
            <c:strRef>
              <c:f>Part121_PhaseOfFlight!$B$2</c:f>
              <c:strCache>
                <c:ptCount val="1"/>
                <c:pt idx="0">
                  <c:v>Accident Aircraft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Part121_PhaseOfFlight!$A$3:$A$10</c:f>
              <c:strCache/>
            </c:strRef>
          </c:cat>
          <c:val>
            <c:numRef>
              <c:f>Part121_PhaseOfFlight!$B$3:$B$10</c:f>
              <c:numCache/>
            </c:numRef>
          </c:val>
        </c:ser>
        <c:overlap val="100"/>
        <c:axId val="36677218"/>
        <c:axId val="61659507"/>
      </c:barChart>
      <c:catAx>
        <c:axId val="36677218"/>
        <c:scaling>
          <c:orientation val="maxMin"/>
        </c:scaling>
        <c:axPos val="l"/>
        <c:title>
          <c:tx>
            <c:strRef>
              <c:f>Part121_PhaseOfFlight!$A$2</c:f>
            </c:strRef>
          </c:tx>
          <c:layout>
            <c:manualLayout>
              <c:xMode val="factor"/>
              <c:yMode val="factor"/>
              <c:x val="-0.011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1659507"/>
        <c:crosses val="autoZero"/>
        <c:auto val="1"/>
        <c:lblOffset val="100"/>
        <c:tickLblSkip val="1"/>
        <c:noMultiLvlLbl val="0"/>
      </c:catAx>
      <c:valAx>
        <c:axId val="61659507"/>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677218"/>
        <c:crosses val="max"/>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Part 121 Flight Hours, 2005-2014</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Part121_FlightHours!$B$2</c:f>
              <c:strCache>
                <c:ptCount val="1"/>
                <c:pt idx="0">
                  <c:v>Flight Hours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Part121_FlightHours!$A$3:$A$12</c:f>
              <c:numCache/>
            </c:numRef>
          </c:cat>
          <c:val>
            <c:numRef>
              <c:f>Part121_FlightHours!$B$3:$B$12</c:f>
              <c:numCache/>
            </c:numRef>
          </c:val>
          <c:smooth val="0"/>
        </c:ser>
        <c:marker val="1"/>
        <c:axId val="18064652"/>
        <c:axId val="28364141"/>
      </c:lineChart>
      <c:catAx>
        <c:axId val="18064652"/>
        <c:scaling>
          <c:orientation val="minMax"/>
        </c:scaling>
        <c:axPos val="b"/>
        <c:title>
          <c:tx>
            <c:strRef>
              <c:f>Part121_FlightHours!$A$2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8364141"/>
        <c:crosses val="autoZero"/>
        <c:auto val="1"/>
        <c:lblOffset val="100"/>
        <c:tickLblSkip val="1"/>
        <c:noMultiLvlLbl val="0"/>
      </c:catAx>
      <c:valAx>
        <c:axId val="28364141"/>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(100,000s)</a:t>
                </a:r>
              </a:p>
            </c:rich>
          </c:tx>
          <c:layout>
            <c:manualLayout>
              <c:xMode val="factor"/>
              <c:yMode val="factor"/>
              <c:x val="-0.00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06465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Part 121 Departures, 2005-2014</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Part121_Departures!$B$2</c:f>
              <c:strCache>
                <c:ptCount val="1"/>
                <c:pt idx="0">
                  <c:v>Departures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Part121_Departures!$A$3:$A$12</c:f>
              <c:numCache/>
            </c:numRef>
          </c:cat>
          <c:val>
            <c:numRef>
              <c:f>Part121_Departures!$B$3:$B$12</c:f>
              <c:numCache/>
            </c:numRef>
          </c:val>
          <c:smooth val="0"/>
        </c:ser>
        <c:marker val="1"/>
        <c:axId val="53950678"/>
        <c:axId val="15794055"/>
      </c:lineChart>
      <c:catAx>
        <c:axId val="53950678"/>
        <c:scaling>
          <c:orientation val="minMax"/>
        </c:scaling>
        <c:axPos val="b"/>
        <c:title>
          <c:tx>
            <c:strRef>
              <c:f>Part121_Departures!$A$2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5794055"/>
        <c:crosses val="autoZero"/>
        <c:auto val="1"/>
        <c:lblOffset val="100"/>
        <c:tickLblSkip val="1"/>
        <c:noMultiLvlLbl val="0"/>
      </c:catAx>
      <c:valAx>
        <c:axId val="15794055"/>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Departures (100,000s)</a:t>
                </a:r>
              </a:p>
            </c:rich>
          </c:tx>
          <c:layout>
            <c:manualLayout>
              <c:xMode val="factor"/>
              <c:yMode val="factor"/>
              <c:x val="-0.007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95067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Part 121 Passenger Enplanements, 2005-2014</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0"/>
          <c:order val="0"/>
          <c:tx>
            <c:strRef>
              <c:f>Part121_Enplanements!$B$2</c:f>
              <c:strCache>
                <c:ptCount val="1"/>
                <c:pt idx="0">
                  <c:v>Passengers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Part121_Enplanements!$A$3:$A$12</c:f>
              <c:numCache/>
            </c:numRef>
          </c:cat>
          <c:val>
            <c:numRef>
              <c:f>Part121_Enplanements!$B$3:$B$12</c:f>
              <c:numCache/>
            </c:numRef>
          </c:val>
          <c:smooth val="0"/>
        </c:ser>
        <c:marker val="1"/>
        <c:axId val="7928768"/>
        <c:axId val="4250049"/>
      </c:lineChart>
      <c:catAx>
        <c:axId val="7928768"/>
        <c:scaling>
          <c:orientation val="minMax"/>
        </c:scaling>
        <c:axPos val="b"/>
        <c:title>
          <c:tx>
            <c:strRef>
              <c:f>Part121_Enplanements!$A$2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250049"/>
        <c:crosses val="autoZero"/>
        <c:auto val="1"/>
        <c:lblOffset val="100"/>
        <c:tickLblSkip val="1"/>
        <c:noMultiLvlLbl val="0"/>
      </c:catAx>
      <c:valAx>
        <c:axId val="4250049"/>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Passenger Enplanements (100,000s)</a:t>
                </a:r>
              </a:p>
            </c:rich>
          </c:tx>
          <c:layout>
            <c:manualLayout>
              <c:xMode val="factor"/>
              <c:yMode val="factor"/>
              <c:x val="-0.011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92876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2085975</xdr:colOff>
      <xdr:row>3</xdr:row>
      <xdr:rowOff>66675</xdr:rowOff>
    </xdr:from>
    <xdr:to>
      <xdr:col>11</xdr:col>
      <xdr:colOff>180975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3</xdr:row>
      <xdr:rowOff>66675</xdr:rowOff>
    </xdr:from>
    <xdr:to>
      <xdr:col>14</xdr:col>
      <xdr:colOff>57150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3</xdr:row>
      <xdr:rowOff>66675</xdr:rowOff>
    </xdr:from>
    <xdr:to>
      <xdr:col>15</xdr:col>
      <xdr:colOff>47625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3</xdr:row>
      <xdr:rowOff>66675</xdr:rowOff>
    </xdr:from>
    <xdr:to>
      <xdr:col>14</xdr:col>
      <xdr:colOff>476250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3</xdr:row>
      <xdr:rowOff>66675</xdr:rowOff>
    </xdr:from>
    <xdr:to>
      <xdr:col>14</xdr:col>
      <xdr:colOff>533400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3</xdr:row>
      <xdr:rowOff>66675</xdr:rowOff>
    </xdr:from>
    <xdr:to>
      <xdr:col>14</xdr:col>
      <xdr:colOff>523875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B33"/>
  <sheetViews>
    <sheetView tabSelected="1" zoomScalePageLayoutView="0" workbookViewId="0" topLeftCell="A1">
      <selection activeCell="C1" sqref="C1"/>
    </sheetView>
  </sheetViews>
  <sheetFormatPr defaultColWidth="9.140625" defaultRowHeight="15"/>
  <cols>
    <col min="1" max="1" width="21.7109375" style="3" bestFit="1" customWidth="1"/>
    <col min="2" max="2" width="128.57421875" style="2" customWidth="1"/>
    <col min="3" max="16384" width="9.140625" style="3" customWidth="1"/>
  </cols>
  <sheetData>
    <row r="1" ht="15">
      <c r="A1" s="1" t="s">
        <v>18</v>
      </c>
    </row>
    <row r="2" spans="1:2" ht="30">
      <c r="A2" s="4" t="s">
        <v>0</v>
      </c>
      <c r="B2" s="2" t="s">
        <v>1</v>
      </c>
    </row>
    <row r="3" spans="1:2" ht="15">
      <c r="A3" s="4" t="s">
        <v>2</v>
      </c>
      <c r="B3" s="2" t="s">
        <v>3</v>
      </c>
    </row>
    <row r="4" spans="1:2" ht="15">
      <c r="A4" s="4" t="s">
        <v>4</v>
      </c>
      <c r="B4" s="2" t="s">
        <v>5</v>
      </c>
    </row>
    <row r="5" spans="1:2" ht="30">
      <c r="A5" s="4" t="s">
        <v>6</v>
      </c>
      <c r="B5" s="2" t="s">
        <v>7</v>
      </c>
    </row>
    <row r="6" spans="1:2" ht="30">
      <c r="A6" s="4" t="s">
        <v>8</v>
      </c>
      <c r="B6" s="2" t="s">
        <v>9</v>
      </c>
    </row>
    <row r="7" spans="1:2" ht="30">
      <c r="A7" s="4" t="s">
        <v>10</v>
      </c>
      <c r="B7" s="2" t="s">
        <v>11</v>
      </c>
    </row>
    <row r="8" spans="1:2" ht="15">
      <c r="A8" s="4" t="s">
        <v>12</v>
      </c>
      <c r="B8" s="2" t="s">
        <v>13</v>
      </c>
    </row>
    <row r="9" spans="1:2" ht="15">
      <c r="A9" s="4" t="s">
        <v>14</v>
      </c>
      <c r="B9" s="2" t="s">
        <v>15</v>
      </c>
    </row>
    <row r="10" spans="1:2" ht="15">
      <c r="A10" s="4" t="s">
        <v>16</v>
      </c>
      <c r="B10" s="2" t="s">
        <v>17</v>
      </c>
    </row>
    <row r="12" ht="15">
      <c r="A12" s="1" t="s">
        <v>247</v>
      </c>
    </row>
    <row r="13" spans="1:2" ht="90">
      <c r="A13" s="4" t="s">
        <v>20</v>
      </c>
      <c r="B13" s="2" t="s">
        <v>248</v>
      </c>
    </row>
    <row r="14" spans="1:2" ht="30">
      <c r="A14" s="4" t="s">
        <v>21</v>
      </c>
      <c r="B14" s="2" t="s">
        <v>249</v>
      </c>
    </row>
    <row r="15" spans="1:2" ht="15">
      <c r="A15" s="4" t="s">
        <v>22</v>
      </c>
      <c r="B15" s="2" t="s">
        <v>250</v>
      </c>
    </row>
    <row r="16" spans="1:2" ht="75">
      <c r="A16" s="4" t="s">
        <v>23</v>
      </c>
      <c r="B16" s="2" t="s">
        <v>251</v>
      </c>
    </row>
    <row r="17" spans="1:2" ht="75">
      <c r="A17" s="4" t="s">
        <v>24</v>
      </c>
      <c r="B17" s="2" t="s">
        <v>251</v>
      </c>
    </row>
    <row r="18" spans="1:2" ht="15">
      <c r="A18" s="4" t="s">
        <v>25</v>
      </c>
      <c r="B18" s="2" t="s">
        <v>252</v>
      </c>
    </row>
    <row r="19" spans="1:2" ht="30">
      <c r="A19" s="4" t="s">
        <v>26</v>
      </c>
      <c r="B19" s="2" t="s">
        <v>253</v>
      </c>
    </row>
    <row r="20" spans="1:2" ht="15">
      <c r="A20" s="4" t="s">
        <v>27</v>
      </c>
      <c r="B20" s="2" t="s">
        <v>254</v>
      </c>
    </row>
    <row r="21" spans="1:2" ht="15">
      <c r="A21" s="4" t="s">
        <v>28</v>
      </c>
      <c r="B21" s="2" t="s">
        <v>255</v>
      </c>
    </row>
    <row r="22" spans="1:2" ht="15">
      <c r="A22" s="4" t="s">
        <v>29</v>
      </c>
      <c r="B22" s="2" t="s">
        <v>256</v>
      </c>
    </row>
    <row r="23" spans="1:2" ht="30">
      <c r="A23" s="4" t="s">
        <v>30</v>
      </c>
      <c r="B23" s="2" t="s">
        <v>257</v>
      </c>
    </row>
    <row r="24" spans="1:2" ht="30">
      <c r="A24" s="4" t="s">
        <v>31</v>
      </c>
      <c r="B24" s="2" t="s">
        <v>258</v>
      </c>
    </row>
    <row r="25" spans="1:2" ht="45">
      <c r="A25" s="4" t="s">
        <v>32</v>
      </c>
      <c r="B25" s="2" t="s">
        <v>259</v>
      </c>
    </row>
    <row r="26" spans="1:2" ht="30">
      <c r="A26" s="4" t="s">
        <v>33</v>
      </c>
      <c r="B26" s="2" t="s">
        <v>260</v>
      </c>
    </row>
    <row r="27" spans="1:2" ht="45">
      <c r="A27" s="4" t="s">
        <v>34</v>
      </c>
      <c r="B27" s="2" t="s">
        <v>261</v>
      </c>
    </row>
    <row r="28" spans="1:2" ht="30">
      <c r="A28" s="4" t="s">
        <v>35</v>
      </c>
      <c r="B28" s="2" t="s">
        <v>262</v>
      </c>
    </row>
    <row r="29" spans="1:2" ht="60">
      <c r="A29" s="4" t="s">
        <v>36</v>
      </c>
      <c r="B29" s="2" t="s">
        <v>263</v>
      </c>
    </row>
    <row r="30" spans="1:2" ht="60">
      <c r="A30" s="4" t="s">
        <v>37</v>
      </c>
      <c r="B30" s="2" t="s">
        <v>264</v>
      </c>
    </row>
    <row r="31" spans="1:2" ht="30">
      <c r="A31" s="4" t="s">
        <v>38</v>
      </c>
      <c r="B31" s="2" t="s">
        <v>265</v>
      </c>
    </row>
    <row r="32" spans="1:2" ht="30">
      <c r="A32" s="4" t="s">
        <v>39</v>
      </c>
      <c r="B32" s="2" t="s">
        <v>266</v>
      </c>
    </row>
    <row r="33" spans="1:2" ht="15">
      <c r="A33" s="4" t="s">
        <v>40</v>
      </c>
      <c r="B33" s="2" t="s">
        <v>267</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12"/>
  <sheetViews>
    <sheetView zoomScalePageLayoutView="0" workbookViewId="0" topLeftCell="A1">
      <selection activeCell="D34" sqref="D34"/>
    </sheetView>
  </sheetViews>
  <sheetFormatPr defaultColWidth="9.140625" defaultRowHeight="15"/>
  <cols>
    <col min="1" max="1" width="13.8515625" style="0" bestFit="1" customWidth="1"/>
    <col min="2" max="2" width="21.00390625" style="0" bestFit="1" customWidth="1"/>
  </cols>
  <sheetData>
    <row r="1" s="9" customFormat="1" ht="15">
      <c r="A1" s="8" t="s">
        <v>245</v>
      </c>
    </row>
    <row r="2" spans="1:2" s="7" customFormat="1" ht="15">
      <c r="A2" s="7" t="s">
        <v>199</v>
      </c>
      <c r="B2" s="7" t="s">
        <v>246</v>
      </c>
    </row>
    <row r="3" spans="1:2" ht="15">
      <c r="A3">
        <v>2005</v>
      </c>
      <c r="B3">
        <v>7430</v>
      </c>
    </row>
    <row r="4" spans="1:2" ht="15">
      <c r="A4">
        <v>2006</v>
      </c>
      <c r="B4">
        <v>7470</v>
      </c>
    </row>
    <row r="5" spans="1:2" ht="15">
      <c r="A5">
        <v>2007</v>
      </c>
      <c r="B5">
        <v>7702.61889</v>
      </c>
    </row>
    <row r="6" spans="1:2" ht="15">
      <c r="A6">
        <v>2008</v>
      </c>
      <c r="B6">
        <v>7448.24639</v>
      </c>
    </row>
    <row r="7" spans="1:2" ht="15">
      <c r="A7">
        <v>2009</v>
      </c>
      <c r="B7">
        <v>7061.0635</v>
      </c>
    </row>
    <row r="8" spans="1:2" ht="15">
      <c r="A8">
        <v>2010</v>
      </c>
      <c r="B8">
        <v>7232.91181</v>
      </c>
    </row>
    <row r="9" spans="1:2" ht="15">
      <c r="A9">
        <v>2011</v>
      </c>
      <c r="B9">
        <v>7341.54709</v>
      </c>
    </row>
    <row r="10" spans="1:2" ht="15">
      <c r="A10">
        <v>2012</v>
      </c>
      <c r="B10">
        <v>7399.77459</v>
      </c>
    </row>
    <row r="11" spans="1:2" ht="15">
      <c r="A11">
        <v>2013</v>
      </c>
      <c r="B11">
        <v>7459.96419</v>
      </c>
    </row>
    <row r="12" spans="1:2" ht="15">
      <c r="A12">
        <v>2014</v>
      </c>
      <c r="B12">
        <v>7650.17915</v>
      </c>
    </row>
  </sheetData>
  <sheetProtection/>
  <mergeCells count="1">
    <mergeCell ref="A1:IV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U32"/>
  <sheetViews>
    <sheetView zoomScalePageLayoutView="0" workbookViewId="0" topLeftCell="A1">
      <selection activeCell="A35" sqref="A35"/>
    </sheetView>
  </sheetViews>
  <sheetFormatPr defaultColWidth="9.140625" defaultRowHeight="15"/>
  <cols>
    <col min="1" max="1" width="12.8515625" style="0" bestFit="1" customWidth="1"/>
    <col min="2" max="2" width="12.00390625" style="0" bestFit="1" customWidth="1"/>
    <col min="3" max="3" width="10.7109375" style="0" bestFit="1" customWidth="1"/>
    <col min="4" max="4" width="8.421875" style="0" bestFit="1" customWidth="1"/>
    <col min="5" max="5" width="9.8515625" style="0" bestFit="1" customWidth="1"/>
    <col min="6" max="6" width="12.57421875" style="0" bestFit="1" customWidth="1"/>
    <col min="7" max="7" width="9.00390625" style="0" bestFit="1" customWidth="1"/>
    <col min="8" max="8" width="11.28125" style="0" bestFit="1" customWidth="1"/>
    <col min="9" max="9" width="9.00390625" style="0" bestFit="1" customWidth="1"/>
    <col min="11" max="11" width="17.140625" style="0" bestFit="1" customWidth="1"/>
    <col min="12" max="13" width="8.8515625" style="0" bestFit="1" customWidth="1"/>
    <col min="14" max="14" width="16.00390625" style="0" bestFit="1" customWidth="1"/>
    <col min="15" max="15" width="14.00390625" style="0" bestFit="1" customWidth="1"/>
    <col min="16" max="16" width="11.57421875" style="0" bestFit="1" customWidth="1"/>
    <col min="17" max="17" width="13.8515625" style="0" bestFit="1" customWidth="1"/>
    <col min="18" max="18" width="8.57421875" style="0" bestFit="1" customWidth="1"/>
    <col min="19" max="19" width="11.28125" style="0" bestFit="1" customWidth="1"/>
    <col min="20" max="20" width="11.7109375" style="0" bestFit="1" customWidth="1"/>
  </cols>
  <sheetData>
    <row r="1" s="9" customFormat="1" ht="15">
      <c r="A1" s="8" t="s">
        <v>19</v>
      </c>
    </row>
    <row r="2" spans="1:21" s="7" customFormat="1" ht="15">
      <c r="A2" s="7" t="s">
        <v>20</v>
      </c>
      <c r="B2" s="7" t="s">
        <v>21</v>
      </c>
      <c r="C2" s="7" t="s">
        <v>22</v>
      </c>
      <c r="D2" s="7" t="s">
        <v>23</v>
      </c>
      <c r="E2" s="7" t="s">
        <v>24</v>
      </c>
      <c r="F2" s="7" t="s">
        <v>25</v>
      </c>
      <c r="G2" s="7" t="s">
        <v>26</v>
      </c>
      <c r="H2" s="7" t="s">
        <v>27</v>
      </c>
      <c r="I2" s="7" t="s">
        <v>28</v>
      </c>
      <c r="J2" s="7" t="s">
        <v>29</v>
      </c>
      <c r="K2" s="7" t="s">
        <v>30</v>
      </c>
      <c r="L2" s="7" t="s">
        <v>31</v>
      </c>
      <c r="M2" s="7" t="s">
        <v>32</v>
      </c>
      <c r="N2" s="7" t="s">
        <v>33</v>
      </c>
      <c r="O2" s="7" t="s">
        <v>34</v>
      </c>
      <c r="P2" s="7" t="s">
        <v>35</v>
      </c>
      <c r="Q2" s="7" t="s">
        <v>36</v>
      </c>
      <c r="R2" s="7" t="s">
        <v>37</v>
      </c>
      <c r="S2" s="7" t="s">
        <v>38</v>
      </c>
      <c r="T2" s="7" t="s">
        <v>39</v>
      </c>
      <c r="U2" s="7" t="s">
        <v>40</v>
      </c>
    </row>
    <row r="3" spans="1:21" ht="15">
      <c r="A3" t="s">
        <v>41</v>
      </c>
      <c r="B3">
        <v>1</v>
      </c>
      <c r="C3" s="5">
        <v>41642</v>
      </c>
      <c r="D3" t="s">
        <v>42</v>
      </c>
      <c r="E3" t="s">
        <v>43</v>
      </c>
      <c r="F3" t="s">
        <v>44</v>
      </c>
      <c r="G3" t="s">
        <v>45</v>
      </c>
      <c r="H3" t="s">
        <v>46</v>
      </c>
      <c r="K3" t="s">
        <v>47</v>
      </c>
      <c r="L3" t="s">
        <v>48</v>
      </c>
      <c r="M3" t="s">
        <v>49</v>
      </c>
      <c r="N3" t="s">
        <v>50</v>
      </c>
      <c r="O3" t="s">
        <v>51</v>
      </c>
      <c r="P3" t="s">
        <v>52</v>
      </c>
      <c r="Q3" t="s">
        <v>53</v>
      </c>
      <c r="S3" t="s">
        <v>54</v>
      </c>
      <c r="T3" t="s">
        <v>54</v>
      </c>
      <c r="U3" s="6" t="str">
        <f>HYPERLINK("http://www.ntsb.gov/_layouts/ntsb.aviation/brief.aspx?ev_id=20140109X32656&amp;key=1","Synopsis")</f>
        <v>Synopsis</v>
      </c>
    </row>
    <row r="4" spans="1:21" ht="15">
      <c r="A4" t="s">
        <v>55</v>
      </c>
      <c r="B4">
        <v>1</v>
      </c>
      <c r="C4" s="5">
        <v>41648</v>
      </c>
      <c r="D4" t="s">
        <v>56</v>
      </c>
      <c r="E4" t="s">
        <v>57</v>
      </c>
      <c r="F4" t="s">
        <v>58</v>
      </c>
      <c r="G4" t="s">
        <v>59</v>
      </c>
      <c r="H4" t="s">
        <v>46</v>
      </c>
      <c r="J4">
        <v>1</v>
      </c>
      <c r="K4" t="s">
        <v>60</v>
      </c>
      <c r="L4" t="s">
        <v>47</v>
      </c>
      <c r="M4" t="s">
        <v>49</v>
      </c>
      <c r="N4" t="s">
        <v>50</v>
      </c>
      <c r="O4" t="s">
        <v>51</v>
      </c>
      <c r="P4" t="s">
        <v>52</v>
      </c>
      <c r="Q4" t="s">
        <v>53</v>
      </c>
      <c r="S4" t="s">
        <v>61</v>
      </c>
      <c r="T4" t="s">
        <v>62</v>
      </c>
      <c r="U4" s="6" t="str">
        <f>HYPERLINK("http://www.ntsb.gov/_layouts/ntsb.aviation/brief.aspx?ev_id=20140110X14059&amp;key=1","Synopsis")</f>
        <v>Synopsis</v>
      </c>
    </row>
    <row r="5" spans="1:21" ht="15">
      <c r="A5" t="s">
        <v>63</v>
      </c>
      <c r="B5">
        <v>1</v>
      </c>
      <c r="C5" s="5">
        <v>41649</v>
      </c>
      <c r="D5" t="s">
        <v>64</v>
      </c>
      <c r="E5" t="s">
        <v>65</v>
      </c>
      <c r="F5" t="s">
        <v>66</v>
      </c>
      <c r="G5" t="s">
        <v>67</v>
      </c>
      <c r="H5" t="s">
        <v>46</v>
      </c>
      <c r="J5">
        <v>1</v>
      </c>
      <c r="K5" t="s">
        <v>60</v>
      </c>
      <c r="L5" t="s">
        <v>47</v>
      </c>
      <c r="M5" t="s">
        <v>49</v>
      </c>
      <c r="N5" t="s">
        <v>50</v>
      </c>
      <c r="O5" t="s">
        <v>51</v>
      </c>
      <c r="P5" t="s">
        <v>52</v>
      </c>
      <c r="Q5" t="s">
        <v>53</v>
      </c>
      <c r="S5" t="s">
        <v>61</v>
      </c>
      <c r="T5" t="s">
        <v>62</v>
      </c>
      <c r="U5" s="6" t="str">
        <f>HYPERLINK("http://www.ntsb.gov/_layouts/ntsb.aviation/brief.aspx?ev_id=20140110X15754&amp;key=1","Synopsis")</f>
        <v>Synopsis</v>
      </c>
    </row>
    <row r="6" spans="1:21" ht="15">
      <c r="A6" t="s">
        <v>68</v>
      </c>
      <c r="B6">
        <v>1</v>
      </c>
      <c r="C6" s="5">
        <v>41670</v>
      </c>
      <c r="D6" t="s">
        <v>69</v>
      </c>
      <c r="E6" t="s">
        <v>70</v>
      </c>
      <c r="F6" t="s">
        <v>66</v>
      </c>
      <c r="G6" t="s">
        <v>67</v>
      </c>
      <c r="H6" t="s">
        <v>46</v>
      </c>
      <c r="K6" t="s">
        <v>47</v>
      </c>
      <c r="L6" t="s">
        <v>48</v>
      </c>
      <c r="M6" t="s">
        <v>49</v>
      </c>
      <c r="N6" t="s">
        <v>50</v>
      </c>
      <c r="O6" t="s">
        <v>51</v>
      </c>
      <c r="P6" t="s">
        <v>52</v>
      </c>
      <c r="Q6" t="s">
        <v>53</v>
      </c>
      <c r="S6" t="s">
        <v>71</v>
      </c>
      <c r="T6" t="s">
        <v>72</v>
      </c>
      <c r="U6" s="6" t="str">
        <f>HYPERLINK("http://www.ntsb.gov/_layouts/ntsb.aviation/brief.aspx?ev_id=20140203X35450&amp;key=1","Synopsis")</f>
        <v>Synopsis</v>
      </c>
    </row>
    <row r="7" spans="1:21" ht="15">
      <c r="A7" t="s">
        <v>73</v>
      </c>
      <c r="B7">
        <v>1</v>
      </c>
      <c r="C7" s="5">
        <v>41675</v>
      </c>
      <c r="D7" t="s">
        <v>74</v>
      </c>
      <c r="E7" t="s">
        <v>75</v>
      </c>
      <c r="F7" t="s">
        <v>76</v>
      </c>
      <c r="G7" t="s">
        <v>59</v>
      </c>
      <c r="H7" t="s">
        <v>46</v>
      </c>
      <c r="K7" t="s">
        <v>47</v>
      </c>
      <c r="L7" t="s">
        <v>48</v>
      </c>
      <c r="M7" t="s">
        <v>49</v>
      </c>
      <c r="N7" t="s">
        <v>50</v>
      </c>
      <c r="O7" t="s">
        <v>51</v>
      </c>
      <c r="P7" t="s">
        <v>52</v>
      </c>
      <c r="Q7" t="s">
        <v>53</v>
      </c>
      <c r="S7" t="s">
        <v>77</v>
      </c>
      <c r="T7" t="s">
        <v>78</v>
      </c>
      <c r="U7" s="6" t="str">
        <f>HYPERLINK("http://www.ntsb.gov/_layouts/ntsb.aviation/brief.aspx?ev_id=20140211X00047&amp;key=1","Synopsis")</f>
        <v>Synopsis</v>
      </c>
    </row>
    <row r="8" spans="1:21" ht="15">
      <c r="A8" t="s">
        <v>79</v>
      </c>
      <c r="B8">
        <v>1</v>
      </c>
      <c r="C8" s="5">
        <v>41687</v>
      </c>
      <c r="F8" t="s">
        <v>80</v>
      </c>
      <c r="G8" t="s">
        <v>81</v>
      </c>
      <c r="H8" t="s">
        <v>46</v>
      </c>
      <c r="J8">
        <v>2</v>
      </c>
      <c r="K8" t="s">
        <v>60</v>
      </c>
      <c r="L8" t="s">
        <v>47</v>
      </c>
      <c r="M8" t="s">
        <v>49</v>
      </c>
      <c r="N8" t="s">
        <v>50</v>
      </c>
      <c r="O8" t="s">
        <v>51</v>
      </c>
      <c r="P8" t="s">
        <v>52</v>
      </c>
      <c r="Q8" t="s">
        <v>53</v>
      </c>
      <c r="S8" t="s">
        <v>82</v>
      </c>
      <c r="T8" t="s">
        <v>62</v>
      </c>
      <c r="U8" s="6" t="str">
        <f>HYPERLINK("http://www.ntsb.gov/_layouts/ntsb.aviation/brief.aspx?ev_id=20140212X03156&amp;key=1","Synopsis")</f>
        <v>Synopsis</v>
      </c>
    </row>
    <row r="9" spans="1:21" ht="15">
      <c r="A9" t="s">
        <v>83</v>
      </c>
      <c r="B9">
        <v>1</v>
      </c>
      <c r="C9" s="5">
        <v>41711</v>
      </c>
      <c r="D9" t="s">
        <v>84</v>
      </c>
      <c r="E9" t="s">
        <v>85</v>
      </c>
      <c r="F9" t="s">
        <v>86</v>
      </c>
      <c r="G9" t="s">
        <v>87</v>
      </c>
      <c r="H9" t="s">
        <v>46</v>
      </c>
      <c r="K9" t="s">
        <v>47</v>
      </c>
      <c r="L9" t="s">
        <v>48</v>
      </c>
      <c r="M9" t="s">
        <v>49</v>
      </c>
      <c r="N9" t="s">
        <v>50</v>
      </c>
      <c r="O9" t="s">
        <v>51</v>
      </c>
      <c r="P9" t="s">
        <v>52</v>
      </c>
      <c r="Q9" t="s">
        <v>53</v>
      </c>
      <c r="S9" t="s">
        <v>77</v>
      </c>
      <c r="T9" t="s">
        <v>88</v>
      </c>
      <c r="U9" s="6" t="str">
        <f>HYPERLINK("http://www.ntsb.gov/_layouts/ntsb.aviation/brief.aspx?ev_id=20140314X21725&amp;key=1","Synopsis")</f>
        <v>Synopsis</v>
      </c>
    </row>
    <row r="10" spans="1:21" ht="15">
      <c r="A10" t="s">
        <v>89</v>
      </c>
      <c r="B10">
        <v>1</v>
      </c>
      <c r="C10" s="5">
        <v>41715</v>
      </c>
      <c r="D10" t="s">
        <v>90</v>
      </c>
      <c r="E10" t="s">
        <v>91</v>
      </c>
      <c r="F10" t="s">
        <v>92</v>
      </c>
      <c r="G10" t="s">
        <v>93</v>
      </c>
      <c r="H10" t="s">
        <v>46</v>
      </c>
      <c r="J10">
        <v>1</v>
      </c>
      <c r="K10" t="s">
        <v>60</v>
      </c>
      <c r="L10" t="s">
        <v>47</v>
      </c>
      <c r="M10" t="s">
        <v>49</v>
      </c>
      <c r="N10" t="s">
        <v>50</v>
      </c>
      <c r="O10" t="s">
        <v>94</v>
      </c>
      <c r="P10" t="s">
        <v>52</v>
      </c>
      <c r="Q10" t="s">
        <v>53</v>
      </c>
      <c r="S10" t="s">
        <v>61</v>
      </c>
      <c r="T10" t="s">
        <v>62</v>
      </c>
      <c r="U10" s="6" t="str">
        <f>HYPERLINK("http://www.ntsb.gov/_layouts/ntsb.aviation/brief.aspx?ev_id=20140320X53321&amp;key=1","Synopsis")</f>
        <v>Synopsis</v>
      </c>
    </row>
    <row r="11" spans="1:21" ht="15">
      <c r="A11" t="s">
        <v>95</v>
      </c>
      <c r="B11">
        <v>1</v>
      </c>
      <c r="C11" s="5">
        <v>41702</v>
      </c>
      <c r="D11" t="s">
        <v>96</v>
      </c>
      <c r="E11" t="s">
        <v>97</v>
      </c>
      <c r="F11" t="s">
        <v>98</v>
      </c>
      <c r="G11" t="s">
        <v>99</v>
      </c>
      <c r="H11" t="s">
        <v>46</v>
      </c>
      <c r="J11">
        <v>1</v>
      </c>
      <c r="K11" t="s">
        <v>60</v>
      </c>
      <c r="L11" t="s">
        <v>47</v>
      </c>
      <c r="M11" t="s">
        <v>49</v>
      </c>
      <c r="N11" t="s">
        <v>50</v>
      </c>
      <c r="O11" t="s">
        <v>51</v>
      </c>
      <c r="P11" t="s">
        <v>52</v>
      </c>
      <c r="Q11" t="s">
        <v>53</v>
      </c>
      <c r="S11" t="s">
        <v>61</v>
      </c>
      <c r="T11" t="s">
        <v>72</v>
      </c>
      <c r="U11" s="6" t="str">
        <f>HYPERLINK("http://www.ntsb.gov/_layouts/ntsb.aviation/brief.aspx?ev_id=20140507X51410&amp;key=1","Synopsis")</f>
        <v>Synopsis</v>
      </c>
    </row>
    <row r="12" spans="1:21" ht="15">
      <c r="A12" t="s">
        <v>100</v>
      </c>
      <c r="B12">
        <v>1</v>
      </c>
      <c r="C12" s="5">
        <v>41771</v>
      </c>
      <c r="D12" t="s">
        <v>101</v>
      </c>
      <c r="E12" t="s">
        <v>102</v>
      </c>
      <c r="F12" t="s">
        <v>103</v>
      </c>
      <c r="G12" t="s">
        <v>104</v>
      </c>
      <c r="H12" t="s">
        <v>46</v>
      </c>
      <c r="K12" t="s">
        <v>47</v>
      </c>
      <c r="L12" t="s">
        <v>48</v>
      </c>
      <c r="M12" t="s">
        <v>49</v>
      </c>
      <c r="N12" t="s">
        <v>50</v>
      </c>
      <c r="O12" t="s">
        <v>51</v>
      </c>
      <c r="P12" t="s">
        <v>52</v>
      </c>
      <c r="Q12" t="s">
        <v>53</v>
      </c>
      <c r="S12" t="s">
        <v>77</v>
      </c>
      <c r="T12" t="s">
        <v>105</v>
      </c>
      <c r="U12" s="6" t="str">
        <f>HYPERLINK("http://www.ntsb.gov/_layouts/ntsb.aviation/brief.aspx?ev_id=20140515X92350&amp;key=1","Synopsis")</f>
        <v>Synopsis</v>
      </c>
    </row>
    <row r="13" spans="1:21" ht="15">
      <c r="A13" t="s">
        <v>106</v>
      </c>
      <c r="B13">
        <v>1</v>
      </c>
      <c r="C13" s="5">
        <v>41787</v>
      </c>
      <c r="D13" t="s">
        <v>107</v>
      </c>
      <c r="E13" t="s">
        <v>108</v>
      </c>
      <c r="F13" t="s">
        <v>109</v>
      </c>
      <c r="G13" t="s">
        <v>110</v>
      </c>
      <c r="H13" t="s">
        <v>46</v>
      </c>
      <c r="K13" t="s">
        <v>47</v>
      </c>
      <c r="L13" t="s">
        <v>48</v>
      </c>
      <c r="M13" t="s">
        <v>49</v>
      </c>
      <c r="N13" t="s">
        <v>50</v>
      </c>
      <c r="O13" t="s">
        <v>51</v>
      </c>
      <c r="P13" t="s">
        <v>52</v>
      </c>
      <c r="Q13" t="s">
        <v>53</v>
      </c>
      <c r="S13" t="s">
        <v>111</v>
      </c>
      <c r="T13" t="s">
        <v>112</v>
      </c>
      <c r="U13" s="6" t="str">
        <f>HYPERLINK("http://www.ntsb.gov/_layouts/ntsb.aviation/brief.aspx?ev_id=20140529X04134&amp;key=1","Synopsis")</f>
        <v>Synopsis</v>
      </c>
    </row>
    <row r="14" spans="1:21" ht="15">
      <c r="A14" t="s">
        <v>113</v>
      </c>
      <c r="B14">
        <v>1</v>
      </c>
      <c r="C14" s="5">
        <v>41807</v>
      </c>
      <c r="D14" t="s">
        <v>114</v>
      </c>
      <c r="E14" t="s">
        <v>115</v>
      </c>
      <c r="F14" t="s">
        <v>116</v>
      </c>
      <c r="G14" t="s">
        <v>117</v>
      </c>
      <c r="H14" t="s">
        <v>46</v>
      </c>
      <c r="J14">
        <v>1</v>
      </c>
      <c r="K14" t="s">
        <v>60</v>
      </c>
      <c r="L14" t="s">
        <v>47</v>
      </c>
      <c r="M14" t="s">
        <v>49</v>
      </c>
      <c r="N14" t="s">
        <v>50</v>
      </c>
      <c r="O14" t="s">
        <v>51</v>
      </c>
      <c r="P14" t="s">
        <v>52</v>
      </c>
      <c r="Q14" t="s">
        <v>53</v>
      </c>
      <c r="S14" t="s">
        <v>61</v>
      </c>
      <c r="T14" t="s">
        <v>62</v>
      </c>
      <c r="U14" s="6" t="str">
        <f>HYPERLINK("http://www.ntsb.gov/_layouts/ntsb.aviation/brief.aspx?ev_id=20140619X52159&amp;key=1","Synopsis")</f>
        <v>Synopsis</v>
      </c>
    </row>
    <row r="15" spans="1:21" ht="15">
      <c r="A15" t="s">
        <v>118</v>
      </c>
      <c r="B15">
        <v>1</v>
      </c>
      <c r="C15" s="5">
        <v>41810</v>
      </c>
      <c r="D15" t="s">
        <v>119</v>
      </c>
      <c r="E15" t="s">
        <v>120</v>
      </c>
      <c r="F15" t="s">
        <v>121</v>
      </c>
      <c r="G15" t="s">
        <v>122</v>
      </c>
      <c r="H15" t="s">
        <v>123</v>
      </c>
      <c r="K15" t="s">
        <v>124</v>
      </c>
      <c r="L15" t="s">
        <v>48</v>
      </c>
      <c r="M15" t="s">
        <v>49</v>
      </c>
      <c r="N15" t="s">
        <v>50</v>
      </c>
      <c r="O15" t="s">
        <v>94</v>
      </c>
      <c r="P15" t="s">
        <v>125</v>
      </c>
      <c r="Q15" t="s">
        <v>53</v>
      </c>
      <c r="S15" t="s">
        <v>77</v>
      </c>
      <c r="T15" t="s">
        <v>78</v>
      </c>
      <c r="U15" s="6" t="str">
        <f>HYPERLINK("http://www.ntsb.gov/_layouts/ntsb.aviation/brief.aspx?ev_id=20140620X45424&amp;key=1","Synopsis")</f>
        <v>Synopsis</v>
      </c>
    </row>
    <row r="16" spans="1:21" ht="15">
      <c r="A16" t="s">
        <v>126</v>
      </c>
      <c r="B16">
        <v>1</v>
      </c>
      <c r="C16" s="5">
        <v>41807</v>
      </c>
      <c r="D16" t="s">
        <v>127</v>
      </c>
      <c r="E16" t="s">
        <v>128</v>
      </c>
      <c r="F16" t="s">
        <v>129</v>
      </c>
      <c r="G16" t="s">
        <v>130</v>
      </c>
      <c r="H16" t="s">
        <v>46</v>
      </c>
      <c r="J16">
        <v>1</v>
      </c>
      <c r="K16" t="s">
        <v>60</v>
      </c>
      <c r="L16" t="s">
        <v>47</v>
      </c>
      <c r="M16" t="s">
        <v>49</v>
      </c>
      <c r="N16" t="s">
        <v>50</v>
      </c>
      <c r="O16" t="s">
        <v>94</v>
      </c>
      <c r="P16" t="s">
        <v>52</v>
      </c>
      <c r="Q16" t="s">
        <v>53</v>
      </c>
      <c r="S16" t="s">
        <v>61</v>
      </c>
      <c r="T16" t="s">
        <v>62</v>
      </c>
      <c r="U16" s="6" t="str">
        <f>HYPERLINK("http://www.ntsb.gov/_layouts/ntsb.aviation/brief.aspx?ev_id=20140624X40942&amp;key=1","Synopsis")</f>
        <v>Synopsis</v>
      </c>
    </row>
    <row r="17" spans="1:21" ht="15">
      <c r="A17" t="s">
        <v>131</v>
      </c>
      <c r="B17">
        <v>1</v>
      </c>
      <c r="C17" s="5">
        <v>41849</v>
      </c>
      <c r="D17" t="s">
        <v>132</v>
      </c>
      <c r="E17" t="s">
        <v>133</v>
      </c>
      <c r="F17" t="s">
        <v>98</v>
      </c>
      <c r="G17" t="s">
        <v>99</v>
      </c>
      <c r="H17" t="s">
        <v>46</v>
      </c>
      <c r="K17" t="s">
        <v>47</v>
      </c>
      <c r="L17" t="s">
        <v>48</v>
      </c>
      <c r="M17" t="s">
        <v>49</v>
      </c>
      <c r="N17" t="s">
        <v>50</v>
      </c>
      <c r="O17" t="s">
        <v>51</v>
      </c>
      <c r="P17" t="s">
        <v>52</v>
      </c>
      <c r="Q17" t="s">
        <v>53</v>
      </c>
      <c r="S17" t="s">
        <v>77</v>
      </c>
      <c r="T17" t="s">
        <v>78</v>
      </c>
      <c r="U17" s="6" t="str">
        <f>HYPERLINK("http://www.ntsb.gov/_layouts/ntsb.aviation/brief.aspx?ev_id=20140806X21104&amp;key=1","Synopsis")</f>
        <v>Synopsis</v>
      </c>
    </row>
    <row r="18" spans="1:21" ht="15">
      <c r="A18" t="s">
        <v>134</v>
      </c>
      <c r="B18">
        <v>1</v>
      </c>
      <c r="C18" s="5">
        <v>41860</v>
      </c>
      <c r="D18" t="s">
        <v>135</v>
      </c>
      <c r="E18" t="s">
        <v>136</v>
      </c>
      <c r="F18" t="s">
        <v>137</v>
      </c>
      <c r="G18" t="s">
        <v>117</v>
      </c>
      <c r="H18" t="s">
        <v>46</v>
      </c>
      <c r="K18" t="s">
        <v>47</v>
      </c>
      <c r="L18" t="s">
        <v>48</v>
      </c>
      <c r="M18" t="s">
        <v>49</v>
      </c>
      <c r="N18" t="s">
        <v>50</v>
      </c>
      <c r="O18" t="s">
        <v>51</v>
      </c>
      <c r="P18" t="s">
        <v>52</v>
      </c>
      <c r="Q18" t="s">
        <v>53</v>
      </c>
      <c r="S18" t="s">
        <v>71</v>
      </c>
      <c r="T18" t="s">
        <v>105</v>
      </c>
      <c r="U18" s="6" t="str">
        <f>HYPERLINK("http://www.ntsb.gov/_layouts/ntsb.aviation/brief.aspx?ev_id=20140814X52213&amp;key=1","Synopsis")</f>
        <v>Synopsis</v>
      </c>
    </row>
    <row r="19" spans="1:21" ht="15">
      <c r="A19" t="s">
        <v>138</v>
      </c>
      <c r="B19">
        <v>1</v>
      </c>
      <c r="C19" s="5">
        <v>41865</v>
      </c>
      <c r="D19" t="s">
        <v>139</v>
      </c>
      <c r="E19" t="s">
        <v>140</v>
      </c>
      <c r="F19" t="s">
        <v>141</v>
      </c>
      <c r="G19" t="s">
        <v>142</v>
      </c>
      <c r="H19" t="s">
        <v>46</v>
      </c>
      <c r="K19" t="s">
        <v>47</v>
      </c>
      <c r="L19" t="s">
        <v>48</v>
      </c>
      <c r="M19" t="s">
        <v>49</v>
      </c>
      <c r="N19" t="s">
        <v>50</v>
      </c>
      <c r="O19" t="s">
        <v>51</v>
      </c>
      <c r="P19" t="s">
        <v>52</v>
      </c>
      <c r="Q19" t="s">
        <v>53</v>
      </c>
      <c r="S19" t="s">
        <v>71</v>
      </c>
      <c r="T19" t="s">
        <v>72</v>
      </c>
      <c r="U19" s="6" t="str">
        <f>HYPERLINK("http://www.ntsb.gov/_layouts/ntsb.aviation/brief.aspx?ev_id=20140814X52852&amp;key=1","Synopsis")</f>
        <v>Synopsis</v>
      </c>
    </row>
    <row r="20" spans="1:21" ht="15">
      <c r="A20" t="s">
        <v>143</v>
      </c>
      <c r="B20">
        <v>1</v>
      </c>
      <c r="C20" s="5">
        <v>41861</v>
      </c>
      <c r="D20" t="s">
        <v>144</v>
      </c>
      <c r="E20" t="s">
        <v>145</v>
      </c>
      <c r="F20" t="s">
        <v>146</v>
      </c>
      <c r="G20" t="s">
        <v>87</v>
      </c>
      <c r="H20" t="s">
        <v>46</v>
      </c>
      <c r="K20" t="s">
        <v>47</v>
      </c>
      <c r="L20" t="s">
        <v>48</v>
      </c>
      <c r="M20" t="s">
        <v>49</v>
      </c>
      <c r="N20" t="s">
        <v>50</v>
      </c>
      <c r="O20" t="s">
        <v>51</v>
      </c>
      <c r="P20" t="s">
        <v>52</v>
      </c>
      <c r="Q20" t="s">
        <v>53</v>
      </c>
      <c r="S20" t="s">
        <v>54</v>
      </c>
      <c r="T20" t="s">
        <v>54</v>
      </c>
      <c r="U20" s="6" t="str">
        <f>HYPERLINK("http://www.ntsb.gov/_layouts/ntsb.aviation/brief.aspx?ev_id=20140815X53015&amp;key=1","Synopsis")</f>
        <v>Synopsis</v>
      </c>
    </row>
    <row r="21" spans="1:21" ht="15">
      <c r="A21" t="s">
        <v>147</v>
      </c>
      <c r="B21">
        <v>1</v>
      </c>
      <c r="C21" s="5">
        <v>41873</v>
      </c>
      <c r="D21" t="s">
        <v>148</v>
      </c>
      <c r="E21" t="s">
        <v>149</v>
      </c>
      <c r="F21" t="s">
        <v>150</v>
      </c>
      <c r="G21" t="s">
        <v>117</v>
      </c>
      <c r="H21" t="s">
        <v>46</v>
      </c>
      <c r="J21">
        <v>1</v>
      </c>
      <c r="K21" t="s">
        <v>60</v>
      </c>
      <c r="L21" t="s">
        <v>47</v>
      </c>
      <c r="M21" t="s">
        <v>49</v>
      </c>
      <c r="N21" t="s">
        <v>50</v>
      </c>
      <c r="O21" t="s">
        <v>51</v>
      </c>
      <c r="P21" t="s">
        <v>52</v>
      </c>
      <c r="Q21" t="s">
        <v>53</v>
      </c>
      <c r="S21" t="s">
        <v>82</v>
      </c>
      <c r="T21" t="s">
        <v>62</v>
      </c>
      <c r="U21" s="6" t="str">
        <f>HYPERLINK("http://www.ntsb.gov/_layouts/ntsb.aviation/brief.aspx?ev_id=20140826X64917&amp;key=1","Synopsis")</f>
        <v>Synopsis</v>
      </c>
    </row>
    <row r="22" spans="1:21" ht="15">
      <c r="A22" t="s">
        <v>151</v>
      </c>
      <c r="B22">
        <v>1</v>
      </c>
      <c r="C22" s="5">
        <v>41878</v>
      </c>
      <c r="D22" t="s">
        <v>152</v>
      </c>
      <c r="E22" t="s">
        <v>153</v>
      </c>
      <c r="F22" t="s">
        <v>154</v>
      </c>
      <c r="G22" t="s">
        <v>155</v>
      </c>
      <c r="H22" t="s">
        <v>46</v>
      </c>
      <c r="J22">
        <v>1</v>
      </c>
      <c r="K22" t="s">
        <v>60</v>
      </c>
      <c r="L22" t="s">
        <v>47</v>
      </c>
      <c r="M22" t="s">
        <v>49</v>
      </c>
      <c r="N22" t="s">
        <v>50</v>
      </c>
      <c r="O22" t="s">
        <v>51</v>
      </c>
      <c r="P22" t="s">
        <v>52</v>
      </c>
      <c r="Q22" t="s">
        <v>53</v>
      </c>
      <c r="S22" t="s">
        <v>61</v>
      </c>
      <c r="T22" t="s">
        <v>62</v>
      </c>
      <c r="U22" s="6" t="str">
        <f>HYPERLINK("http://www.ntsb.gov/_layouts/ntsb.aviation/brief.aspx?ev_id=20140828X43935&amp;key=1","Synopsis")</f>
        <v>Synopsis</v>
      </c>
    </row>
    <row r="23" spans="1:21" ht="15">
      <c r="A23" t="s">
        <v>156</v>
      </c>
      <c r="B23">
        <v>1</v>
      </c>
      <c r="C23" s="5">
        <v>41869</v>
      </c>
      <c r="D23" t="s">
        <v>157</v>
      </c>
      <c r="E23" t="s">
        <v>158</v>
      </c>
      <c r="F23" t="s">
        <v>159</v>
      </c>
      <c r="G23" t="s">
        <v>160</v>
      </c>
      <c r="H23" t="s">
        <v>161</v>
      </c>
      <c r="J23">
        <v>1</v>
      </c>
      <c r="K23" t="s">
        <v>60</v>
      </c>
      <c r="L23" t="s">
        <v>47</v>
      </c>
      <c r="M23" t="s">
        <v>49</v>
      </c>
      <c r="N23" t="s">
        <v>50</v>
      </c>
      <c r="O23" t="s">
        <v>94</v>
      </c>
      <c r="P23" t="s">
        <v>52</v>
      </c>
      <c r="Q23" t="s">
        <v>53</v>
      </c>
      <c r="S23" t="s">
        <v>61</v>
      </c>
      <c r="T23" t="s">
        <v>62</v>
      </c>
      <c r="U23" s="6" t="str">
        <f>HYPERLINK("http://www.ntsb.gov/_layouts/ntsb.aviation/brief.aspx?ev_id=20140829X32709&amp;key=1","Synopsis")</f>
        <v>Synopsis</v>
      </c>
    </row>
    <row r="24" spans="1:21" ht="15">
      <c r="A24" t="s">
        <v>162</v>
      </c>
      <c r="B24">
        <v>1</v>
      </c>
      <c r="C24" s="5">
        <v>41915</v>
      </c>
      <c r="D24" t="s">
        <v>163</v>
      </c>
      <c r="E24" t="s">
        <v>164</v>
      </c>
      <c r="F24" t="s">
        <v>165</v>
      </c>
      <c r="G24" t="s">
        <v>122</v>
      </c>
      <c r="H24" t="s">
        <v>166</v>
      </c>
      <c r="J24">
        <v>1</v>
      </c>
      <c r="K24" t="s">
        <v>60</v>
      </c>
      <c r="L24" t="s">
        <v>47</v>
      </c>
      <c r="M24" t="s">
        <v>49</v>
      </c>
      <c r="N24" t="s">
        <v>50</v>
      </c>
      <c r="O24" t="s">
        <v>94</v>
      </c>
      <c r="P24" t="s">
        <v>52</v>
      </c>
      <c r="Q24" t="s">
        <v>53</v>
      </c>
      <c r="S24" t="s">
        <v>82</v>
      </c>
      <c r="T24" t="s">
        <v>62</v>
      </c>
      <c r="U24" s="6" t="str">
        <f>HYPERLINK("http://www.ntsb.gov/_layouts/ntsb.aviation/brief.aspx?ev_id=20141003X84008&amp;key=1","Synopsis")</f>
        <v>Synopsis</v>
      </c>
    </row>
    <row r="25" spans="1:21" ht="15">
      <c r="A25" t="s">
        <v>167</v>
      </c>
      <c r="B25">
        <v>1</v>
      </c>
      <c r="C25" s="5">
        <v>41917</v>
      </c>
      <c r="D25" t="s">
        <v>168</v>
      </c>
      <c r="E25" t="s">
        <v>169</v>
      </c>
      <c r="F25" t="s">
        <v>170</v>
      </c>
      <c r="G25" t="s">
        <v>171</v>
      </c>
      <c r="H25" t="s">
        <v>46</v>
      </c>
      <c r="K25" t="s">
        <v>47</v>
      </c>
      <c r="L25" t="s">
        <v>48</v>
      </c>
      <c r="M25" t="s">
        <v>49</v>
      </c>
      <c r="N25" t="s">
        <v>50</v>
      </c>
      <c r="O25" t="s">
        <v>51</v>
      </c>
      <c r="P25" t="s">
        <v>52</v>
      </c>
      <c r="Q25" t="s">
        <v>53</v>
      </c>
      <c r="S25" t="s">
        <v>172</v>
      </c>
      <c r="T25" t="s">
        <v>173</v>
      </c>
      <c r="U25" s="6" t="str">
        <f>HYPERLINK("http://www.ntsb.gov/_layouts/ntsb.aviation/brief.aspx?ev_id=20141006X73012&amp;key=1","Synopsis")</f>
        <v>Synopsis</v>
      </c>
    </row>
    <row r="26" spans="1:21" ht="15">
      <c r="A26" t="s">
        <v>174</v>
      </c>
      <c r="B26">
        <v>1</v>
      </c>
      <c r="C26" s="5">
        <v>41934</v>
      </c>
      <c r="D26" t="s">
        <v>175</v>
      </c>
      <c r="E26" t="s">
        <v>176</v>
      </c>
      <c r="F26" t="s">
        <v>177</v>
      </c>
      <c r="G26" t="s">
        <v>178</v>
      </c>
      <c r="H26" t="s">
        <v>46</v>
      </c>
      <c r="K26" t="s">
        <v>47</v>
      </c>
      <c r="L26" t="s">
        <v>48</v>
      </c>
      <c r="M26" t="s">
        <v>49</v>
      </c>
      <c r="N26" t="s">
        <v>50</v>
      </c>
      <c r="O26" t="s">
        <v>51</v>
      </c>
      <c r="P26" t="s">
        <v>52</v>
      </c>
      <c r="Q26" t="s">
        <v>53</v>
      </c>
      <c r="S26" t="s">
        <v>172</v>
      </c>
      <c r="T26" t="s">
        <v>105</v>
      </c>
      <c r="U26" s="6" t="str">
        <f>HYPERLINK("http://www.ntsb.gov/_layouts/ntsb.aviation/brief.aspx?ev_id=20141023X80357&amp;key=1","Synopsis")</f>
        <v>Synopsis</v>
      </c>
    </row>
    <row r="27" spans="1:21" ht="15">
      <c r="A27" t="s">
        <v>174</v>
      </c>
      <c r="B27">
        <v>2</v>
      </c>
      <c r="C27" s="5">
        <v>41934</v>
      </c>
      <c r="D27" t="s">
        <v>175</v>
      </c>
      <c r="E27" t="s">
        <v>176</v>
      </c>
      <c r="F27" t="s">
        <v>177</v>
      </c>
      <c r="G27" t="s">
        <v>178</v>
      </c>
      <c r="H27" t="s">
        <v>46</v>
      </c>
      <c r="K27" t="s">
        <v>47</v>
      </c>
      <c r="L27" t="s">
        <v>124</v>
      </c>
      <c r="M27" t="s">
        <v>49</v>
      </c>
      <c r="N27" t="s">
        <v>50</v>
      </c>
      <c r="O27" t="s">
        <v>51</v>
      </c>
      <c r="P27" t="s">
        <v>52</v>
      </c>
      <c r="Q27" t="s">
        <v>53</v>
      </c>
      <c r="S27" t="s">
        <v>172</v>
      </c>
      <c r="T27" t="s">
        <v>173</v>
      </c>
      <c r="U27" s="6" t="str">
        <f>HYPERLINK("http://www.ntsb.gov/_layouts/ntsb.aviation/brief.aspx?ev_id=20141023X80357&amp;key=1","Synopsis")</f>
        <v>Synopsis</v>
      </c>
    </row>
    <row r="28" spans="1:21" ht="15">
      <c r="A28" t="s">
        <v>179</v>
      </c>
      <c r="B28">
        <v>2</v>
      </c>
      <c r="C28" s="5">
        <v>41963</v>
      </c>
      <c r="D28" t="s">
        <v>180</v>
      </c>
      <c r="E28" t="s">
        <v>181</v>
      </c>
      <c r="F28" t="s">
        <v>116</v>
      </c>
      <c r="G28" t="s">
        <v>117</v>
      </c>
      <c r="H28" t="s">
        <v>46</v>
      </c>
      <c r="K28" t="s">
        <v>47</v>
      </c>
      <c r="L28" t="s">
        <v>48</v>
      </c>
      <c r="M28" t="s">
        <v>49</v>
      </c>
      <c r="N28" t="s">
        <v>50</v>
      </c>
      <c r="O28" t="s">
        <v>51</v>
      </c>
      <c r="P28" t="s">
        <v>52</v>
      </c>
      <c r="Q28" t="s">
        <v>53</v>
      </c>
      <c r="S28" t="s">
        <v>172</v>
      </c>
      <c r="T28" t="s">
        <v>72</v>
      </c>
      <c r="U28" s="6" t="str">
        <f>HYPERLINK("http://www.ntsb.gov/_layouts/ntsb.aviation/brief.aspx?ev_id=20141121X15631&amp;key=1","Synopsis")</f>
        <v>Synopsis</v>
      </c>
    </row>
    <row r="29" spans="1:21" ht="15">
      <c r="A29" t="s">
        <v>182</v>
      </c>
      <c r="B29">
        <v>1</v>
      </c>
      <c r="C29" s="5">
        <v>41967</v>
      </c>
      <c r="D29" t="s">
        <v>183</v>
      </c>
      <c r="E29" t="s">
        <v>184</v>
      </c>
      <c r="F29" t="s">
        <v>185</v>
      </c>
      <c r="G29" t="s">
        <v>67</v>
      </c>
      <c r="H29" t="s">
        <v>46</v>
      </c>
      <c r="J29">
        <v>1</v>
      </c>
      <c r="K29" t="s">
        <v>60</v>
      </c>
      <c r="L29" t="s">
        <v>47</v>
      </c>
      <c r="M29" t="s">
        <v>49</v>
      </c>
      <c r="N29" t="s">
        <v>50</v>
      </c>
      <c r="O29" t="s">
        <v>51</v>
      </c>
      <c r="P29" t="s">
        <v>52</v>
      </c>
      <c r="Q29" t="s">
        <v>53</v>
      </c>
      <c r="S29" t="s">
        <v>82</v>
      </c>
      <c r="T29" t="s">
        <v>62</v>
      </c>
      <c r="U29" s="6" t="str">
        <f>HYPERLINK("http://www.ntsb.gov/_layouts/ntsb.aviation/brief.aspx?ev_id=20141211X62917&amp;key=1","Synopsis")</f>
        <v>Synopsis</v>
      </c>
    </row>
    <row r="30" spans="1:21" ht="15">
      <c r="A30" t="s">
        <v>186</v>
      </c>
      <c r="B30">
        <v>1</v>
      </c>
      <c r="C30" s="5">
        <v>41985</v>
      </c>
      <c r="D30" t="s">
        <v>187</v>
      </c>
      <c r="E30" t="s">
        <v>188</v>
      </c>
      <c r="F30" t="s">
        <v>189</v>
      </c>
      <c r="G30" t="s">
        <v>190</v>
      </c>
      <c r="H30" t="s">
        <v>46</v>
      </c>
      <c r="K30" t="s">
        <v>47</v>
      </c>
      <c r="L30" t="s">
        <v>48</v>
      </c>
      <c r="M30" t="s">
        <v>49</v>
      </c>
      <c r="N30" t="s">
        <v>50</v>
      </c>
      <c r="O30" t="s">
        <v>51</v>
      </c>
      <c r="P30" t="s">
        <v>52</v>
      </c>
      <c r="Q30" t="s">
        <v>53</v>
      </c>
      <c r="S30" t="s">
        <v>111</v>
      </c>
      <c r="T30" t="s">
        <v>112</v>
      </c>
      <c r="U30" s="6" t="str">
        <f>HYPERLINK("http://www.ntsb.gov/_layouts/ntsb.aviation/brief.aspx?ev_id=20141217X43728&amp;key=1","Synopsis")</f>
        <v>Synopsis</v>
      </c>
    </row>
    <row r="31" spans="1:21" ht="15">
      <c r="A31" t="s">
        <v>191</v>
      </c>
      <c r="B31">
        <v>1</v>
      </c>
      <c r="C31" s="5">
        <v>41984</v>
      </c>
      <c r="D31" t="s">
        <v>192</v>
      </c>
      <c r="E31" t="s">
        <v>193</v>
      </c>
      <c r="F31" t="s">
        <v>194</v>
      </c>
      <c r="G31" t="s">
        <v>99</v>
      </c>
      <c r="H31" t="s">
        <v>46</v>
      </c>
      <c r="J31">
        <v>1</v>
      </c>
      <c r="K31" t="s">
        <v>60</v>
      </c>
      <c r="L31" t="s">
        <v>47</v>
      </c>
      <c r="M31" t="s">
        <v>49</v>
      </c>
      <c r="N31" t="s">
        <v>50</v>
      </c>
      <c r="O31" t="s">
        <v>51</v>
      </c>
      <c r="P31" t="s">
        <v>52</v>
      </c>
      <c r="Q31" t="s">
        <v>53</v>
      </c>
      <c r="S31" t="s">
        <v>82</v>
      </c>
      <c r="T31" t="s">
        <v>62</v>
      </c>
      <c r="U31" s="6" t="str">
        <f>HYPERLINK("http://www.ntsb.gov/_layouts/ntsb.aviation/brief.aspx?ev_id=20150116X52840&amp;key=1","Synopsis")</f>
        <v>Synopsis</v>
      </c>
    </row>
    <row r="32" spans="1:21" ht="15">
      <c r="A32" t="s">
        <v>195</v>
      </c>
      <c r="B32">
        <v>1</v>
      </c>
      <c r="C32" s="5">
        <v>41940</v>
      </c>
      <c r="D32" t="s">
        <v>196</v>
      </c>
      <c r="E32" t="s">
        <v>197</v>
      </c>
      <c r="F32" t="s">
        <v>66</v>
      </c>
      <c r="G32" t="s">
        <v>67</v>
      </c>
      <c r="H32" t="s">
        <v>46</v>
      </c>
      <c r="L32" t="s">
        <v>48</v>
      </c>
      <c r="M32" t="s">
        <v>49</v>
      </c>
      <c r="N32" t="s">
        <v>50</v>
      </c>
      <c r="O32" t="s">
        <v>94</v>
      </c>
      <c r="P32" t="s">
        <v>52</v>
      </c>
      <c r="Q32" t="s">
        <v>53</v>
      </c>
      <c r="S32" t="s">
        <v>71</v>
      </c>
      <c r="T32" t="s">
        <v>54</v>
      </c>
      <c r="U32" s="6" t="str">
        <f>HYPERLINK("http://www.ntsb.gov/_layouts/ntsb.aviation/brief.aspx?ev_id=20150311X03628&amp;key=1","Synopsis")</f>
        <v>Synopsis</v>
      </c>
    </row>
  </sheetData>
  <sheetProtection/>
  <mergeCells count="1">
    <mergeCell ref="A1:IV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IV1"/>
    </sheetView>
  </sheetViews>
  <sheetFormatPr defaultColWidth="9.140625" defaultRowHeight="15"/>
  <cols>
    <col min="1" max="1" width="13.8515625" style="0" bestFit="1" customWidth="1"/>
    <col min="2" max="3" width="6.00390625" style="0" bestFit="1" customWidth="1"/>
  </cols>
  <sheetData>
    <row r="1" s="9" customFormat="1" ht="15">
      <c r="A1" s="8" t="s">
        <v>198</v>
      </c>
    </row>
    <row r="2" spans="1:3" s="7" customFormat="1" ht="15">
      <c r="A2" s="7" t="s">
        <v>199</v>
      </c>
      <c r="B2" s="7" t="s">
        <v>200</v>
      </c>
      <c r="C2" s="7" t="s">
        <v>201</v>
      </c>
    </row>
    <row r="3" spans="1:3" ht="15">
      <c r="A3">
        <v>2005</v>
      </c>
      <c r="B3">
        <v>3</v>
      </c>
      <c r="C3">
        <v>40</v>
      </c>
    </row>
    <row r="4" spans="1:3" ht="15">
      <c r="A4">
        <v>2006</v>
      </c>
      <c r="B4">
        <v>2</v>
      </c>
      <c r="C4">
        <v>33</v>
      </c>
    </row>
    <row r="5" spans="1:3" ht="15">
      <c r="A5">
        <v>2007</v>
      </c>
      <c r="B5">
        <v>1</v>
      </c>
      <c r="C5">
        <v>28</v>
      </c>
    </row>
    <row r="6" spans="1:3" ht="15">
      <c r="A6">
        <v>2008</v>
      </c>
      <c r="B6">
        <v>2</v>
      </c>
      <c r="C6">
        <v>28</v>
      </c>
    </row>
    <row r="7" spans="1:3" ht="15">
      <c r="A7">
        <v>2009</v>
      </c>
      <c r="B7">
        <v>2</v>
      </c>
      <c r="C7">
        <v>30</v>
      </c>
    </row>
    <row r="8" spans="1:3" ht="15">
      <c r="A8">
        <v>2010</v>
      </c>
      <c r="B8">
        <v>1</v>
      </c>
      <c r="C8">
        <v>30</v>
      </c>
    </row>
    <row r="9" spans="1:3" ht="15">
      <c r="A9">
        <v>2011</v>
      </c>
      <c r="B9">
        <v>0</v>
      </c>
      <c r="C9">
        <v>32</v>
      </c>
    </row>
    <row r="10" spans="1:3" ht="15">
      <c r="A10">
        <v>2012</v>
      </c>
      <c r="B10">
        <v>0</v>
      </c>
      <c r="C10">
        <v>26</v>
      </c>
    </row>
    <row r="11" spans="1:3" ht="15">
      <c r="A11">
        <v>2013</v>
      </c>
      <c r="B11">
        <v>2</v>
      </c>
      <c r="C11">
        <v>23</v>
      </c>
    </row>
    <row r="12" spans="1:3" ht="15">
      <c r="A12">
        <v>2014</v>
      </c>
      <c r="B12">
        <v>0</v>
      </c>
      <c r="C12">
        <v>29</v>
      </c>
    </row>
  </sheetData>
  <sheetProtection/>
  <mergeCells count="1">
    <mergeCell ref="A1:IV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2"/>
  <sheetViews>
    <sheetView zoomScalePageLayoutView="0" workbookViewId="0" topLeftCell="A1">
      <selection activeCell="B3" sqref="B3:C12"/>
    </sheetView>
  </sheetViews>
  <sheetFormatPr defaultColWidth="9.140625" defaultRowHeight="15"/>
  <cols>
    <col min="1" max="1" width="13.8515625" style="0" bestFit="1" customWidth="1"/>
    <col min="2" max="2" width="31.00390625" style="0" bestFit="1" customWidth="1"/>
    <col min="3" max="3" width="31.7109375" style="0" bestFit="1" customWidth="1"/>
  </cols>
  <sheetData>
    <row r="1" s="9" customFormat="1" ht="15">
      <c r="A1" s="8" t="s">
        <v>202</v>
      </c>
    </row>
    <row r="2" spans="1:3" s="7" customFormat="1" ht="15">
      <c r="A2" s="7" t="s">
        <v>199</v>
      </c>
      <c r="B2" s="7" t="s">
        <v>203</v>
      </c>
      <c r="C2" s="7" t="s">
        <v>204</v>
      </c>
    </row>
    <row r="3" spans="1:3" ht="15">
      <c r="A3">
        <v>2005</v>
      </c>
      <c r="B3">
        <v>0.3593758970359305</v>
      </c>
      <c r="C3">
        <v>0.2062915945097349</v>
      </c>
    </row>
    <row r="4" spans="1:3" ht="15">
      <c r="A4">
        <v>2006</v>
      </c>
      <c r="B4">
        <v>0.30496496830443637</v>
      </c>
      <c r="C4">
        <v>0.17131102092076145</v>
      </c>
    </row>
    <row r="5" spans="1:3" ht="15">
      <c r="A5">
        <v>2007</v>
      </c>
      <c r="B5">
        <v>0.25621241912838</v>
      </c>
      <c r="C5">
        <v>0.14258563362152946</v>
      </c>
    </row>
    <row r="6" spans="1:3" ht="15">
      <c r="A6">
        <v>2008</v>
      </c>
      <c r="B6">
        <v>0.2679904629851094</v>
      </c>
      <c r="C6">
        <v>0.14639171096671544</v>
      </c>
    </row>
    <row r="7" spans="1:3" ht="15">
      <c r="A7">
        <v>2009</v>
      </c>
      <c r="B7">
        <v>0.30911722714428436</v>
      </c>
      <c r="C7">
        <v>0.17019507532607106</v>
      </c>
    </row>
    <row r="8" spans="1:3" ht="15">
      <c r="A8">
        <v>2010</v>
      </c>
      <c r="B8">
        <v>0.31140211292561665</v>
      </c>
      <c r="C8">
        <v>0.1690046964151738</v>
      </c>
    </row>
    <row r="9" spans="1:3" ht="15">
      <c r="A9">
        <v>2011</v>
      </c>
      <c r="B9">
        <v>0.33389166279821875</v>
      </c>
      <c r="C9">
        <v>0.1781443096949752</v>
      </c>
    </row>
    <row r="10" spans="1:3" ht="15">
      <c r="A10">
        <v>2012</v>
      </c>
      <c r="B10">
        <v>0.27687031756386493</v>
      </c>
      <c r="C10">
        <v>0.14670834989444898</v>
      </c>
    </row>
    <row r="11" spans="1:3" ht="15">
      <c r="A11">
        <v>2013</v>
      </c>
      <c r="B11">
        <v>0.24776030074222521</v>
      </c>
      <c r="C11">
        <v>0.12981180618058843</v>
      </c>
    </row>
    <row r="12" spans="1:3" ht="15">
      <c r="A12">
        <v>2014</v>
      </c>
      <c r="B12">
        <v>0.3209588923597949</v>
      </c>
      <c r="C12">
        <v>0.16434182487542465</v>
      </c>
    </row>
  </sheetData>
  <sheetProtection/>
  <mergeCells count="1">
    <mergeCell ref="A1:IV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6"/>
  <sheetViews>
    <sheetView zoomScalePageLayoutView="0" workbookViewId="0" topLeftCell="A1">
      <selection activeCell="I12" sqref="I12"/>
    </sheetView>
  </sheetViews>
  <sheetFormatPr defaultColWidth="9.140625" defaultRowHeight="15"/>
  <cols>
    <col min="1" max="1" width="9.421875" style="0" bestFit="1" customWidth="1"/>
    <col min="2" max="11" width="5.57421875" style="0" bestFit="1" customWidth="1"/>
  </cols>
  <sheetData>
    <row r="1" s="9" customFormat="1" ht="15">
      <c r="A1" s="8" t="s">
        <v>205</v>
      </c>
    </row>
    <row r="2" spans="1:11" s="7" customFormat="1" ht="15">
      <c r="A2" s="7" t="s">
        <v>206</v>
      </c>
      <c r="B2" s="7" t="s">
        <v>207</v>
      </c>
      <c r="C2" s="7" t="s">
        <v>208</v>
      </c>
      <c r="D2" s="7" t="s">
        <v>209</v>
      </c>
      <c r="E2" s="7" t="s">
        <v>210</v>
      </c>
      <c r="F2" s="7" t="s">
        <v>211</v>
      </c>
      <c r="G2" s="7" t="s">
        <v>212</v>
      </c>
      <c r="H2" s="7" t="s">
        <v>213</v>
      </c>
      <c r="I2" s="7" t="s">
        <v>214</v>
      </c>
      <c r="J2" s="7" t="s">
        <v>215</v>
      </c>
      <c r="K2" s="7" t="s">
        <v>216</v>
      </c>
    </row>
    <row r="3" spans="1:11" ht="15">
      <c r="A3" t="s">
        <v>217</v>
      </c>
      <c r="B3">
        <v>2</v>
      </c>
      <c r="C3">
        <v>2</v>
      </c>
      <c r="D3">
        <v>0</v>
      </c>
      <c r="E3">
        <v>4</v>
      </c>
      <c r="F3">
        <v>2</v>
      </c>
      <c r="G3">
        <v>1</v>
      </c>
      <c r="H3">
        <v>0</v>
      </c>
      <c r="I3">
        <v>0</v>
      </c>
      <c r="J3">
        <v>2</v>
      </c>
      <c r="K3">
        <v>0</v>
      </c>
    </row>
    <row r="4" spans="1:11" ht="15">
      <c r="A4" t="s">
        <v>218</v>
      </c>
      <c r="B4">
        <v>3</v>
      </c>
      <c r="C4">
        <v>2</v>
      </c>
      <c r="D4">
        <v>2</v>
      </c>
      <c r="E4">
        <v>1</v>
      </c>
      <c r="F4">
        <v>3</v>
      </c>
      <c r="G4">
        <v>0</v>
      </c>
      <c r="H4">
        <v>0</v>
      </c>
      <c r="I4">
        <v>0</v>
      </c>
      <c r="J4">
        <v>0</v>
      </c>
      <c r="K4">
        <v>0</v>
      </c>
    </row>
    <row r="5" spans="1:11" ht="15">
      <c r="A5" t="s">
        <v>219</v>
      </c>
      <c r="B5">
        <v>11</v>
      </c>
      <c r="C5">
        <v>7</v>
      </c>
      <c r="D5">
        <v>14</v>
      </c>
      <c r="E5">
        <v>8</v>
      </c>
      <c r="F5">
        <v>15</v>
      </c>
      <c r="G5">
        <v>15</v>
      </c>
      <c r="H5">
        <v>19</v>
      </c>
      <c r="I5">
        <v>16</v>
      </c>
      <c r="J5">
        <v>9</v>
      </c>
      <c r="K5">
        <v>13</v>
      </c>
    </row>
    <row r="6" spans="1:11" ht="15">
      <c r="A6" t="s">
        <v>220</v>
      </c>
      <c r="B6">
        <v>24</v>
      </c>
      <c r="C6">
        <v>22</v>
      </c>
      <c r="D6">
        <v>12</v>
      </c>
      <c r="E6">
        <v>15</v>
      </c>
      <c r="F6">
        <v>10</v>
      </c>
      <c r="G6">
        <v>14</v>
      </c>
      <c r="H6">
        <v>13</v>
      </c>
      <c r="I6">
        <v>10</v>
      </c>
      <c r="J6">
        <v>12</v>
      </c>
      <c r="K6">
        <v>16</v>
      </c>
    </row>
  </sheetData>
  <sheetProtection/>
  <mergeCells count="1">
    <mergeCell ref="A1:IV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IV1"/>
    </sheetView>
  </sheetViews>
  <sheetFormatPr defaultColWidth="9.140625" defaultRowHeight="15"/>
  <cols>
    <col min="1" max="1" width="25.7109375" style="0" bestFit="1" customWidth="1"/>
    <col min="2" max="2" width="16.140625" style="0" bestFit="1" customWidth="1"/>
  </cols>
  <sheetData>
    <row r="1" s="9" customFormat="1" ht="15">
      <c r="A1" s="8" t="s">
        <v>222</v>
      </c>
    </row>
    <row r="2" spans="1:2" s="7" customFormat="1" ht="15">
      <c r="A2" s="7" t="s">
        <v>223</v>
      </c>
      <c r="B2" s="7" t="s">
        <v>224</v>
      </c>
    </row>
    <row r="3" spans="1:2" ht="15">
      <c r="A3" t="s">
        <v>225</v>
      </c>
      <c r="B3">
        <v>8</v>
      </c>
    </row>
    <row r="4" spans="1:2" ht="15">
      <c r="A4" t="s">
        <v>226</v>
      </c>
      <c r="B4">
        <v>5</v>
      </c>
    </row>
    <row r="5" spans="1:2" ht="15">
      <c r="A5" t="s">
        <v>227</v>
      </c>
      <c r="B5">
        <v>5</v>
      </c>
    </row>
    <row r="6" spans="1:2" ht="15">
      <c r="A6" t="s">
        <v>228</v>
      </c>
      <c r="B6">
        <v>4</v>
      </c>
    </row>
    <row r="7" spans="1:2" ht="15">
      <c r="A7" t="s">
        <v>229</v>
      </c>
      <c r="B7">
        <v>4</v>
      </c>
    </row>
    <row r="8" spans="1:2" ht="15">
      <c r="A8" t="s">
        <v>230</v>
      </c>
      <c r="B8">
        <v>2</v>
      </c>
    </row>
    <row r="9" spans="1:2" ht="15">
      <c r="A9" t="s">
        <v>231</v>
      </c>
      <c r="B9">
        <v>2</v>
      </c>
    </row>
  </sheetData>
  <sheetProtection/>
  <mergeCells count="1">
    <mergeCell ref="A1:IV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IV1"/>
    </sheetView>
  </sheetViews>
  <sheetFormatPr defaultColWidth="9.140625" defaultRowHeight="15"/>
  <cols>
    <col min="1" max="1" width="16.7109375" style="0" bestFit="1" customWidth="1"/>
    <col min="2" max="2" width="16.140625" style="0" bestFit="1" customWidth="1"/>
  </cols>
  <sheetData>
    <row r="1" s="9" customFormat="1" ht="15">
      <c r="A1" s="8" t="s">
        <v>232</v>
      </c>
    </row>
    <row r="2" spans="1:2" s="7" customFormat="1" ht="15">
      <c r="A2" s="7" t="s">
        <v>233</v>
      </c>
      <c r="B2" s="7" t="s">
        <v>224</v>
      </c>
    </row>
    <row r="3" spans="1:2" ht="15">
      <c r="A3" t="s">
        <v>234</v>
      </c>
      <c r="B3">
        <v>12</v>
      </c>
    </row>
    <row r="4" spans="1:2" ht="15">
      <c r="A4" t="s">
        <v>235</v>
      </c>
      <c r="B4">
        <v>4</v>
      </c>
    </row>
    <row r="5" spans="1:2" ht="15">
      <c r="A5" t="s">
        <v>236</v>
      </c>
      <c r="B5">
        <v>3</v>
      </c>
    </row>
    <row r="6" spans="1:2" ht="15">
      <c r="A6" t="s">
        <v>237</v>
      </c>
      <c r="B6">
        <v>3</v>
      </c>
    </row>
    <row r="7" spans="1:2" ht="15">
      <c r="A7" t="s">
        <v>238</v>
      </c>
      <c r="B7">
        <v>2</v>
      </c>
    </row>
    <row r="8" spans="1:2" ht="15">
      <c r="A8" t="s">
        <v>239</v>
      </c>
      <c r="B8">
        <v>2</v>
      </c>
    </row>
    <row r="9" spans="1:2" ht="15">
      <c r="A9" t="s">
        <v>240</v>
      </c>
      <c r="B9">
        <v>1</v>
      </c>
    </row>
    <row r="10" spans="1:2" ht="15">
      <c r="A10" t="s">
        <v>221</v>
      </c>
      <c r="B10">
        <v>3</v>
      </c>
    </row>
  </sheetData>
  <sheetProtection/>
  <mergeCells count="1">
    <mergeCell ref="A1:IV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2"/>
  <sheetViews>
    <sheetView zoomScalePageLayoutView="0" workbookViewId="0" topLeftCell="A1">
      <selection activeCell="B3" sqref="B3:B12"/>
    </sheetView>
  </sheetViews>
  <sheetFormatPr defaultColWidth="9.140625" defaultRowHeight="15"/>
  <cols>
    <col min="1" max="1" width="13.8515625" style="0" bestFit="1" customWidth="1"/>
    <col min="2" max="2" width="21.7109375" style="0" bestFit="1" customWidth="1"/>
  </cols>
  <sheetData>
    <row r="1" s="9" customFormat="1" ht="15">
      <c r="A1" s="8" t="s">
        <v>241</v>
      </c>
    </row>
    <row r="2" spans="1:2" s="7" customFormat="1" ht="15">
      <c r="A2" s="7" t="s">
        <v>199</v>
      </c>
      <c r="B2" s="7" t="s">
        <v>242</v>
      </c>
    </row>
    <row r="3" spans="1:2" ht="15">
      <c r="A3">
        <v>2005</v>
      </c>
      <c r="B3">
        <v>193.90029</v>
      </c>
    </row>
    <row r="4" spans="1:2" ht="15">
      <c r="A4">
        <v>2006</v>
      </c>
      <c r="B4">
        <v>192.63209</v>
      </c>
    </row>
    <row r="5" spans="1:2" ht="15">
      <c r="A5">
        <v>2007</v>
      </c>
      <c r="B5">
        <v>196.37322</v>
      </c>
    </row>
    <row r="6" spans="1:2" ht="15">
      <c r="A6">
        <v>2008</v>
      </c>
      <c r="B6">
        <v>191.26766</v>
      </c>
    </row>
    <row r="7" spans="1:2" ht="15">
      <c r="A7">
        <v>2009</v>
      </c>
      <c r="B7">
        <v>176.26832</v>
      </c>
    </row>
    <row r="8" spans="1:2" ht="15">
      <c r="A8">
        <v>2010</v>
      </c>
      <c r="B8">
        <v>177.50986</v>
      </c>
    </row>
    <row r="9" spans="1:2" ht="15">
      <c r="A9">
        <v>2011</v>
      </c>
      <c r="B9">
        <v>179.62965</v>
      </c>
    </row>
    <row r="10" spans="1:2" ht="15">
      <c r="A10">
        <v>2012</v>
      </c>
      <c r="B10">
        <v>177.22236</v>
      </c>
    </row>
    <row r="11" spans="1:2" ht="15">
      <c r="A11">
        <v>2013</v>
      </c>
      <c r="B11">
        <v>177.17957</v>
      </c>
    </row>
    <row r="12" spans="1:2" ht="15">
      <c r="A12">
        <v>2014</v>
      </c>
      <c r="B12">
        <v>176.46147</v>
      </c>
    </row>
  </sheetData>
  <sheetProtection/>
  <mergeCells count="1">
    <mergeCell ref="A1:IV1"/>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B12"/>
  <sheetViews>
    <sheetView zoomScalePageLayoutView="0" workbookViewId="0" topLeftCell="A1">
      <selection activeCell="B3" sqref="B3:B12"/>
    </sheetView>
  </sheetViews>
  <sheetFormatPr defaultColWidth="9.140625" defaultRowHeight="15"/>
  <cols>
    <col min="1" max="1" width="13.8515625" style="0" bestFit="1" customWidth="1"/>
    <col min="2" max="2" width="20.8515625" style="0" bestFit="1" customWidth="1"/>
  </cols>
  <sheetData>
    <row r="1" s="9" customFormat="1" ht="15">
      <c r="A1" s="8" t="s">
        <v>243</v>
      </c>
    </row>
    <row r="2" spans="1:2" s="7" customFormat="1" ht="15">
      <c r="A2" s="7" t="s">
        <v>199</v>
      </c>
      <c r="B2" s="7" t="s">
        <v>244</v>
      </c>
    </row>
    <row r="3" spans="1:2" ht="15">
      <c r="A3">
        <v>2005</v>
      </c>
      <c r="B3">
        <v>111.30407</v>
      </c>
    </row>
    <row r="4" spans="1:2" ht="15">
      <c r="A4">
        <v>2006</v>
      </c>
      <c r="B4">
        <v>108.20915</v>
      </c>
    </row>
    <row r="5" spans="1:2" ht="15">
      <c r="A5">
        <v>2007</v>
      </c>
      <c r="B5">
        <v>109.28432</v>
      </c>
    </row>
    <row r="6" spans="1:2" ht="15">
      <c r="A6">
        <v>2008</v>
      </c>
      <c r="B6">
        <v>104.48133</v>
      </c>
    </row>
    <row r="7" spans="1:2" ht="15">
      <c r="A7">
        <v>2009</v>
      </c>
      <c r="B7">
        <v>97.05056</v>
      </c>
    </row>
    <row r="8" spans="1:2" ht="15">
      <c r="A8">
        <v>2010</v>
      </c>
      <c r="B8">
        <v>96.33846</v>
      </c>
    </row>
    <row r="9" spans="1:2" ht="15">
      <c r="A9">
        <v>2011</v>
      </c>
      <c r="B9">
        <v>95.83947</v>
      </c>
    </row>
    <row r="10" spans="1:2" ht="15">
      <c r="A10">
        <v>2012</v>
      </c>
      <c r="B10">
        <v>93.90678</v>
      </c>
    </row>
    <row r="11" spans="1:2" ht="15">
      <c r="A11">
        <v>2013</v>
      </c>
      <c r="B11">
        <v>92.83166</v>
      </c>
    </row>
    <row r="12" spans="1:2" ht="15">
      <c r="A12">
        <v>2014</v>
      </c>
      <c r="B12">
        <v>90.35425</v>
      </c>
    </row>
  </sheetData>
  <sheetProtection/>
  <mergeCells count="1">
    <mergeCell ref="A1:IV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Doble Nathan</dc:creator>
  <cp:keywords/>
  <dc:description/>
  <cp:lastModifiedBy>Doble Nathan</cp:lastModifiedBy>
  <dcterms:created xsi:type="dcterms:W3CDTF">2016-09-02T12:41:17Z</dcterms:created>
  <dcterms:modified xsi:type="dcterms:W3CDTF">2016-10-21T20:16:02Z</dcterms:modified>
  <cp:category/>
  <cp:version/>
  <cp:contentType/>
  <cp:contentStatus/>
</cp:coreProperties>
</file>