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80" activeTab="1"/>
  </bookViews>
  <sheets>
    <sheet name="Readme" sheetId="1" r:id="rId1"/>
    <sheet name="Data_Part135" sheetId="2" r:id="rId2"/>
    <sheet name="Part135_Scheduled_FlightHours" sheetId="3" r:id="rId3"/>
    <sheet name="Part135_Scheduled_Departures" sheetId="4" r:id="rId4"/>
    <sheet name="Part135_Scheduled_Accidents" sheetId="5" r:id="rId5"/>
    <sheet name="Part135_Scheduled_AccRate" sheetId="6" r:id="rId6"/>
    <sheet name="Part135_Scheduled_DefiningEvent" sheetId="7" r:id="rId7"/>
    <sheet name="Part135_Scheduled_PhaseOfFlight" sheetId="8" r:id="rId8"/>
    <sheet name="Part135_NonSched_FlightHours" sheetId="9" r:id="rId9"/>
    <sheet name="Part135_NonSched_FixedWing_Acci" sheetId="10" r:id="rId10"/>
    <sheet name="Part135_NonSched_Heli_Accidents" sheetId="11" r:id="rId11"/>
    <sheet name="Part135_NonSched_FixedWing_AccR" sheetId="12" r:id="rId12"/>
    <sheet name="Part135_NonSched_Heli_AccRate" sheetId="13" r:id="rId13"/>
    <sheet name="Part135_NonSched_FixedWing_Defi" sheetId="14" r:id="rId14"/>
    <sheet name="Part135_NonSched_FixedWing_Phas" sheetId="15" r:id="rId15"/>
    <sheet name="Part135_NonSched_Heli_DefiningE" sheetId="16" r:id="rId16"/>
    <sheet name="Part135_NonSched_Heli_PhaseOfFl" sheetId="17" r:id="rId17"/>
  </sheets>
  <definedNames/>
  <calcPr fullCalcOnLoad="1"/>
</workbook>
</file>

<file path=xl/sharedStrings.xml><?xml version="1.0" encoding="utf-8"?>
<sst xmlns="http://schemas.openxmlformats.org/spreadsheetml/2006/main" count="968" uniqueCount="388">
  <si>
    <t>Part 135 Accident Aircraft, 2013</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</si>
  <si>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</si>
  <si>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</si>
  <si>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</si>
  <si>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</si>
  <si>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</si>
  <si>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</si>
  <si>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</si>
  <si>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</si>
  <si>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</si>
  <si>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</si>
  <si>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</si>
  <si>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</si>
  <si>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</si>
  <si>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</si>
  <si>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</si>
  <si>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</si>
  <si>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</si>
  <si>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</si>
  <si>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</si>
  <si>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</si>
  <si>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</si>
  <si>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CEN13CA129</t>
  </si>
  <si>
    <t>455145N</t>
  </si>
  <si>
    <t>0952400W</t>
  </si>
  <si>
    <t>Alexandria</t>
  </si>
  <si>
    <t>MN</t>
  </si>
  <si>
    <t>USA</t>
  </si>
  <si>
    <t>NONE</t>
  </si>
  <si>
    <t>SUBS</t>
  </si>
  <si>
    <t xml:space="preserve">135 </t>
  </si>
  <si>
    <t>CARG</t>
  </si>
  <si>
    <t>DOM</t>
  </si>
  <si>
    <t>SCHD</t>
  </si>
  <si>
    <t xml:space="preserve">AIR </t>
  </si>
  <si>
    <t>RE</t>
  </si>
  <si>
    <t>LDG</t>
  </si>
  <si>
    <t>CEN13FA135</t>
  </si>
  <si>
    <t>453348N</t>
  </si>
  <si>
    <t>0844934W</t>
  </si>
  <si>
    <t>Pellston</t>
  </si>
  <si>
    <t>MI</t>
  </si>
  <si>
    <t>FATL</t>
  </si>
  <si>
    <t>DEST</t>
  </si>
  <si>
    <t>NSCH</t>
  </si>
  <si>
    <t>UIMC</t>
  </si>
  <si>
    <t>ICL</t>
  </si>
  <si>
    <t>ERA13LA134</t>
  </si>
  <si>
    <t>405804N</t>
  </si>
  <si>
    <t>0763620W</t>
  </si>
  <si>
    <t>Danville</t>
  </si>
  <si>
    <t>PA</t>
  </si>
  <si>
    <t xml:space="preserve">PAX </t>
  </si>
  <si>
    <t>HELI</t>
  </si>
  <si>
    <t>CFIT</t>
  </si>
  <si>
    <t>APR</t>
  </si>
  <si>
    <t>ANC13CA023</t>
  </si>
  <si>
    <t>535334N</t>
  </si>
  <si>
    <t>1663225W</t>
  </si>
  <si>
    <t>Dutch Harbor</t>
  </si>
  <si>
    <t>AK</t>
  </si>
  <si>
    <t>LOC-G</t>
  </si>
  <si>
    <t>ANC13LA029</t>
  </si>
  <si>
    <t>605756N</t>
  </si>
  <si>
    <t>1612545W</t>
  </si>
  <si>
    <t>Bethel</t>
  </si>
  <si>
    <t>SCF-PP</t>
  </si>
  <si>
    <t>ENR</t>
  </si>
  <si>
    <t>ANC13FA030</t>
  </si>
  <si>
    <t>591904N</t>
  </si>
  <si>
    <t>1582104W</t>
  </si>
  <si>
    <t>Aleknagik</t>
  </si>
  <si>
    <t>ANC13LA032</t>
  </si>
  <si>
    <t>625125N</t>
  </si>
  <si>
    <t>1504207W</t>
  </si>
  <si>
    <t>Talkeetna</t>
  </si>
  <si>
    <t>SCF-NP</t>
  </si>
  <si>
    <t>TXI</t>
  </si>
  <si>
    <t>ANC13CA037</t>
  </si>
  <si>
    <t>611016N</t>
  </si>
  <si>
    <t>1495932W</t>
  </si>
  <si>
    <t>Anchorage</t>
  </si>
  <si>
    <t>ANC13CA038</t>
  </si>
  <si>
    <t>601155N</t>
  </si>
  <si>
    <t>1541929W</t>
  </si>
  <si>
    <t>Port Alsworth</t>
  </si>
  <si>
    <t>ARC</t>
  </si>
  <si>
    <t>ANC13CA041</t>
  </si>
  <si>
    <t>685021N</t>
  </si>
  <si>
    <t>1492702W</t>
  </si>
  <si>
    <t>Anaktuvuk Pass</t>
  </si>
  <si>
    <t>ANC13CA042</t>
  </si>
  <si>
    <t>605621N</t>
  </si>
  <si>
    <t>1643829W</t>
  </si>
  <si>
    <t>Newtok</t>
  </si>
  <si>
    <t>MINR</t>
  </si>
  <si>
    <t>WPR13CA246</t>
  </si>
  <si>
    <t>483119N</t>
  </si>
  <si>
    <t>1230127W</t>
  </si>
  <si>
    <t>Friday Harbor</t>
  </si>
  <si>
    <t>WA</t>
  </si>
  <si>
    <t>BIRD</t>
  </si>
  <si>
    <t>ANC13CA053</t>
  </si>
  <si>
    <t>583317N</t>
  </si>
  <si>
    <t>1554623W</t>
  </si>
  <si>
    <t>King Salmon</t>
  </si>
  <si>
    <t>ANC13FA054</t>
  </si>
  <si>
    <t>564705N</t>
  </si>
  <si>
    <t>1323405W</t>
  </si>
  <si>
    <t>Petersburg</t>
  </si>
  <si>
    <t>AMAN</t>
  </si>
  <si>
    <t>CEN13FA344</t>
  </si>
  <si>
    <t>344514N</t>
  </si>
  <si>
    <t>0950501W</t>
  </si>
  <si>
    <t>Talihina</t>
  </si>
  <si>
    <t>OK</t>
  </si>
  <si>
    <t>LOC-I</t>
  </si>
  <si>
    <t>TOF</t>
  </si>
  <si>
    <t>WPR13CA271</t>
  </si>
  <si>
    <t>445804N</t>
  </si>
  <si>
    <t>1144358W</t>
  </si>
  <si>
    <t>Salmon</t>
  </si>
  <si>
    <t>ID</t>
  </si>
  <si>
    <t>CEN13LA359</t>
  </si>
  <si>
    <t>354932N</t>
  </si>
  <si>
    <t>0903828W</t>
  </si>
  <si>
    <t>Lake City</t>
  </si>
  <si>
    <t>AR</t>
  </si>
  <si>
    <t>DCA13MA121</t>
  </si>
  <si>
    <t>Soldotna</t>
  </si>
  <si>
    <t>WPR13LA321</t>
  </si>
  <si>
    <t>392957N</t>
  </si>
  <si>
    <t>1184456W</t>
  </si>
  <si>
    <t>Fallon</t>
  </si>
  <si>
    <t>NV</t>
  </si>
  <si>
    <t xml:space="preserve">BUS </t>
  </si>
  <si>
    <t>CEN13LA421</t>
  </si>
  <si>
    <t>415853N</t>
  </si>
  <si>
    <t>0875424W</t>
  </si>
  <si>
    <t>Chicago</t>
  </si>
  <si>
    <t>IL</t>
  </si>
  <si>
    <t>RAMP</t>
  </si>
  <si>
    <t>STD</t>
  </si>
  <si>
    <t>ANC13LA066</t>
  </si>
  <si>
    <t>584035N</t>
  </si>
  <si>
    <t>1563855W</t>
  </si>
  <si>
    <t>CTOL</t>
  </si>
  <si>
    <t>ANC13LA068</t>
  </si>
  <si>
    <t>554930N</t>
  </si>
  <si>
    <t>1325306W</t>
  </si>
  <si>
    <t>Thorne Bay</t>
  </si>
  <si>
    <t>SERS</t>
  </si>
  <si>
    <t>EMG</t>
  </si>
  <si>
    <t>WPR13CA342</t>
  </si>
  <si>
    <t>194323N</t>
  </si>
  <si>
    <t>1550328W</t>
  </si>
  <si>
    <t>Hilo</t>
  </si>
  <si>
    <t>HI</t>
  </si>
  <si>
    <t>FUEL</t>
  </si>
  <si>
    <t>ANC13CA073</t>
  </si>
  <si>
    <t>585925N</t>
  </si>
  <si>
    <t>1533423W</t>
  </si>
  <si>
    <t>Kokhanok</t>
  </si>
  <si>
    <t>CEN13FA491</t>
  </si>
  <si>
    <t>283160N</t>
  </si>
  <si>
    <t>0905500W</t>
  </si>
  <si>
    <t>Ship Shoal 208H</t>
  </si>
  <si>
    <t>GM</t>
  </si>
  <si>
    <t>WPR13LA382</t>
  </si>
  <si>
    <t>433351N</t>
  </si>
  <si>
    <t>1161322W</t>
  </si>
  <si>
    <t>Boise</t>
  </si>
  <si>
    <t>WPR13LA390</t>
  </si>
  <si>
    <t>Payson</t>
  </si>
  <si>
    <t>AZ</t>
  </si>
  <si>
    <t>ANC13LA085</t>
  </si>
  <si>
    <t>615934N</t>
  </si>
  <si>
    <t>1560147W</t>
  </si>
  <si>
    <t>Tokotna</t>
  </si>
  <si>
    <t>ANC13CA094</t>
  </si>
  <si>
    <t>615505N</t>
  </si>
  <si>
    <t>1543328W</t>
  </si>
  <si>
    <t>McGrath</t>
  </si>
  <si>
    <t>LOLI</t>
  </si>
  <si>
    <t>WPR13CA406</t>
  </si>
  <si>
    <t>221012N</t>
  </si>
  <si>
    <t>1593918W</t>
  </si>
  <si>
    <t>Kalalau</t>
  </si>
  <si>
    <t>OTHR</t>
  </si>
  <si>
    <t>ANC13CA098</t>
  </si>
  <si>
    <t>571130N</t>
  </si>
  <si>
    <t>1543014W</t>
  </si>
  <si>
    <t>Akhiok</t>
  </si>
  <si>
    <t>ERA13LA421</t>
  </si>
  <si>
    <t>323636N</t>
  </si>
  <si>
    <t>0815232E</t>
  </si>
  <si>
    <t>Canton</t>
  </si>
  <si>
    <t>MS</t>
  </si>
  <si>
    <t>WPR13CA424</t>
  </si>
  <si>
    <t>352206N</t>
  </si>
  <si>
    <t>1115121W</t>
  </si>
  <si>
    <t>Flagstaff</t>
  </si>
  <si>
    <t>WPR14LA007</t>
  </si>
  <si>
    <t>150344N</t>
  </si>
  <si>
    <t>1453725E</t>
  </si>
  <si>
    <t>Tinian Island</t>
  </si>
  <si>
    <t>MP</t>
  </si>
  <si>
    <t>MNV</t>
  </si>
  <si>
    <t>ANC14CA001</t>
  </si>
  <si>
    <t>592237N</t>
  </si>
  <si>
    <t>1550921W</t>
  </si>
  <si>
    <t>Iliamna</t>
  </si>
  <si>
    <t>CEN14FA004</t>
  </si>
  <si>
    <t>293300N</t>
  </si>
  <si>
    <t>0884200E</t>
  </si>
  <si>
    <t>Venice, LA</t>
  </si>
  <si>
    <t>ERA14LA007</t>
  </si>
  <si>
    <t>181500N</t>
  </si>
  <si>
    <t>0652260W</t>
  </si>
  <si>
    <t>Culebra</t>
  </si>
  <si>
    <t>PR</t>
  </si>
  <si>
    <t>ERA14CA009</t>
  </si>
  <si>
    <t>323414N</t>
  </si>
  <si>
    <t>0900931W</t>
  </si>
  <si>
    <t>Madison</t>
  </si>
  <si>
    <t>WPR14FA024</t>
  </si>
  <si>
    <t>Maui</t>
  </si>
  <si>
    <t>WPR14FA044</t>
  </si>
  <si>
    <t>444445N</t>
  </si>
  <si>
    <t>1154937W</t>
  </si>
  <si>
    <t>Donnelly</t>
  </si>
  <si>
    <t>CEN14LA065</t>
  </si>
  <si>
    <t>333949N</t>
  </si>
  <si>
    <t>1014914E</t>
  </si>
  <si>
    <t>Lubbock</t>
  </si>
  <si>
    <t>TX</t>
  </si>
  <si>
    <t>ANC14LA007</t>
  </si>
  <si>
    <t>700825N</t>
  </si>
  <si>
    <t>1470223E</t>
  </si>
  <si>
    <t>Deadhorse</t>
  </si>
  <si>
    <t>ERA14LA051</t>
  </si>
  <si>
    <t>415030N</t>
  </si>
  <si>
    <t>0754825W</t>
  </si>
  <si>
    <t>Montrose</t>
  </si>
  <si>
    <t>ANC14MA008</t>
  </si>
  <si>
    <t>620303N</t>
  </si>
  <si>
    <t>1631609W</t>
  </si>
  <si>
    <t>Saint Marys</t>
  </si>
  <si>
    <t>ERA14MA060</t>
  </si>
  <si>
    <t>182304N</t>
  </si>
  <si>
    <t>0663518W</t>
  </si>
  <si>
    <t>La Alianza</t>
  </si>
  <si>
    <t>INT</t>
  </si>
  <si>
    <t>CEN14LA075</t>
  </si>
  <si>
    <t>403756N</t>
  </si>
  <si>
    <t>0861153W</t>
  </si>
  <si>
    <t>Walton</t>
  </si>
  <si>
    <t>IN</t>
  </si>
  <si>
    <t>CEN14CA082</t>
  </si>
  <si>
    <t>295547N</t>
  </si>
  <si>
    <t>0902114W</t>
  </si>
  <si>
    <t>Port Fourchon</t>
  </si>
  <si>
    <t>LA</t>
  </si>
  <si>
    <t>WPR14FA068</t>
  </si>
  <si>
    <t>211300N</t>
  </si>
  <si>
    <t>1565860W</t>
  </si>
  <si>
    <t>Kalaupapa</t>
  </si>
  <si>
    <t>ANC13CA108</t>
  </si>
  <si>
    <t>624419N</t>
  </si>
  <si>
    <t>1430013W</t>
  </si>
  <si>
    <t>Mentasta Lake</t>
  </si>
  <si>
    <t>ANC14LA011</t>
  </si>
  <si>
    <t>604656N</t>
  </si>
  <si>
    <t>1615060W</t>
  </si>
  <si>
    <t>ERA14LA076</t>
  </si>
  <si>
    <t>275941N</t>
  </si>
  <si>
    <t>0823232W</t>
  </si>
  <si>
    <t>Tampa</t>
  </si>
  <si>
    <t>FL</t>
  </si>
  <si>
    <t>Scheduled Part 135 Accidents, 2004-2013</t>
  </si>
  <si>
    <t>Calendar Year</t>
  </si>
  <si>
    <t>Fatal</t>
  </si>
  <si>
    <t>Total</t>
  </si>
  <si>
    <t>Non-Scheduled Part 135 Flight Hours, 2004-2013</t>
  </si>
  <si>
    <t>Helicopter</t>
  </si>
  <si>
    <t>Fixed Wing</t>
  </si>
  <si>
    <t>Non-Scheduled Part 135 Accidents (Helicopters), 2004-2013</t>
  </si>
  <si>
    <t>Non-Scheduled Part 135 Accident Rates (Helicopters), 2004-2013</t>
  </si>
  <si>
    <t>Defining Event</t>
  </si>
  <si>
    <t>Abnormal Runway Contact</t>
  </si>
  <si>
    <t>System Malfunction (Powerplant)</t>
  </si>
  <si>
    <t>Loss of Control-Ground</t>
  </si>
  <si>
    <t>Controlled Flight Into Terrain</t>
  </si>
  <si>
    <t>System Malfunction (Non-Powerplant)</t>
  </si>
  <si>
    <t>Loss of Control-Inflight</t>
  </si>
  <si>
    <t>Unintended Flight in IMC</t>
  </si>
  <si>
    <t>Abrupt Maneuver</t>
  </si>
  <si>
    <t>Bird</t>
  </si>
  <si>
    <t>Collision with Obstacle (Takeoff/Landing)</t>
  </si>
  <si>
    <t>Loss of Lifting Conditions</t>
  </si>
  <si>
    <t>Runway Excursion</t>
  </si>
  <si>
    <t>Phase of Flight</t>
  </si>
  <si>
    <t>En Route</t>
  </si>
  <si>
    <t>Landing</t>
  </si>
  <si>
    <t>Initial Climb</t>
  </si>
  <si>
    <t>Takeoff</t>
  </si>
  <si>
    <t>Approach</t>
  </si>
  <si>
    <t>Taxi</t>
  </si>
  <si>
    <t>Maneuvering</t>
  </si>
  <si>
    <t>Emergency Descent</t>
  </si>
  <si>
    <t>Fuel Related</t>
  </si>
  <si>
    <t>Other</t>
  </si>
  <si>
    <t>Standing</t>
  </si>
  <si>
    <t>Ground Handling</t>
  </si>
  <si>
    <t>This spreadsheet contains the following workbooks:</t>
  </si>
  <si>
    <t>Data_Part135</t>
  </si>
  <si>
    <t>Part135_Scheduled_Accidents</t>
  </si>
  <si>
    <t>Part135_Scheduled_DefiningEvent</t>
  </si>
  <si>
    <t>Part135_Scheduled_PhaseOfFlight</t>
  </si>
  <si>
    <t>Part135_NonSched_FlightHours</t>
  </si>
  <si>
    <t>Part135_NonSched_FixedWing_Acci</t>
  </si>
  <si>
    <t>Part135_NonSched_Heli_Accidents</t>
  </si>
  <si>
    <t>Part135_NonSched_FixedWing_AccR</t>
  </si>
  <si>
    <t>Part135_NonSched_Heli_AccRate</t>
  </si>
  <si>
    <t>Part135_NonSched_FixedWing_Defi</t>
  </si>
  <si>
    <t>Part135_NonSched_FixedWing_Phas</t>
  </si>
  <si>
    <t>Part135_NonSched_Heli_DefiningE</t>
  </si>
  <si>
    <t>Part135_NonSched_Heli_PhaseOfFl</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</si>
  <si>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</si>
  <si>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</si>
  <si>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</si>
  <si>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</si>
  <si>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</si>
  <si>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</si>
  <si>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</si>
  <si>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</si>
  <si>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</si>
  <si>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</si>
  <si>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</si>
  <si>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</si>
  <si>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</si>
  <si>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</si>
  <si>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</si>
  <si>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</si>
  <si>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</si>
  <si>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</si>
  <si>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</si>
  <si>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</si>
  <si>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</si>
  <si>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aircraft involved in accidents in calendar year 2013 while operating under 14 CFR 135. The data dictionary for this workbook is shown below.</t>
  </si>
  <si>
    <t>This workbook summarizes total and fatal scheduled Part 135 accidents from 2004 through 2013, using NTSB accident data.</t>
  </si>
  <si>
    <t>This workbook summarizes the defining events for scheduled Part 135 accident aircraft in 2013, using NTSB accident data and occurrence categories developed by the CAST/ICAO Common Taxonomy Team.</t>
  </si>
  <si>
    <t>This workbook summarizes the phases of flight associated with the defining events for scheduled Part 135 accident aircraft in 2013, using NTSB accident data and phase of flight categories developed by the CAST/ICAO Common Taxonomy Team.</t>
  </si>
  <si>
    <t>This workbook summarizes non-scheduled Part 135 flight hours from 2004 through 2013, using FAA activity data.</t>
  </si>
  <si>
    <t>This workbook summarizes non-scheduled Part 135 accidents involving fixed-wing airplanes from 2004 through 2013, using NTSB accident data.</t>
  </si>
  <si>
    <t>This workbook summarizes non-scheduled Part 135 accidents involving helicopters from 2004 through 2013, using NTSB accident data.</t>
  </si>
  <si>
    <t>This workbook summarizes accident rates for non-scheduled Part 135 accidents involving fixed-wing airplanes from 2004 through 2013, using NTSB accident data and FAA activity data.</t>
  </si>
  <si>
    <t>This workbook summarizes accident rates for non-scheduled Part 135 accidents involving helicopters from 2004 through 2013, using NTSB accident data and FAA activity data.</t>
  </si>
  <si>
    <t>This workbook summarizes the defining events for accidents involving fixed-wing airplanes conducting scheduled Part 135 operations in 2013, using NTSB accident data and occurrence categories developed by the CAST/ICAO Common Taxonomy Team.</t>
  </si>
  <si>
    <t>This workbook summarizes the phases of flight associated with the defining events for accidents involving fixed-wing airplanes conducting scheduled Part 135 operations in 2013, using NTSB accident data and occurrence categories developed by the CAST/ICAO Common Taxonomy Team.</t>
  </si>
  <si>
    <t>This workbook summarizes the defining events for accidents involving helicopters conducting scheduled Part 135 operations in 2013, using NTSB accident data and occurrence categories developed by the CAST/ICAO Common Taxonomy Team.</t>
  </si>
  <si>
    <t>This workbook summarizes the phases of flight associated with the defining events for accidents involving helicopters conducting scheduled Part 135 operations in 2013, using NTSB accident data and occurrence categories developed by the CAST/ICAO Common Taxonomy Team.</t>
  </si>
  <si>
    <t>Non-Fatal</t>
  </si>
  <si>
    <t>2011*</t>
  </si>
  <si>
    <t>Note: 2011 data is unavailable.</t>
  </si>
  <si>
    <t>Defining Event for Scheduled Part 135 Accidents, 2013</t>
  </si>
  <si>
    <t>Phase of Flight for Scheduled Part 135 Accidents, 2013</t>
  </si>
  <si>
    <t>Non-Scheduled Part 135 Accidents (Fixed-Wing), 2004-2013</t>
  </si>
  <si>
    <t>Non-Scheduled Part 135 Accident Rates (Fixed-Wing), 2004-2013</t>
  </si>
  <si>
    <t>Defining Event for Non-Scheduled Part 135 Accidents (Fixed-Wing), 2013</t>
  </si>
  <si>
    <t>Phase of Flight for Non-Scheduled Part 135 Accidents (Fixed-Wing), 2013</t>
  </si>
  <si>
    <t>Defining Event for Non-Scheduled Part 135 Accidents (Helicopters), 2013</t>
  </si>
  <si>
    <t>Phase of Flight for Non-Scheduled Part 135 Accidents (Helicopters), 2013</t>
  </si>
  <si>
    <t>602831N</t>
  </si>
  <si>
    <t>1510237W</t>
  </si>
  <si>
    <t>Scheduled Part 135 Flight Hours, 2004-2013</t>
  </si>
  <si>
    <t>Flight Hours (millions)</t>
  </si>
  <si>
    <t>Scheduled Part 135 Departures, 2004-2013</t>
  </si>
  <si>
    <t>Departures (millions)</t>
  </si>
  <si>
    <t>Scheduled Part 135 Accident Rate, 2004-2013</t>
  </si>
  <si>
    <t>Accidents per Million Departures</t>
  </si>
  <si>
    <t>Accidents per Million Flight Hours</t>
  </si>
  <si>
    <t>Part135_Scheduled_FlightHours</t>
  </si>
  <si>
    <t>Part135_Scheduled_Departures</t>
  </si>
  <si>
    <t>This workbook summarizes scheduled Part 135 flight hours from 2004 through 2013, using FAA activity data.</t>
  </si>
  <si>
    <t>This workbook summarizes scheduled Part 135 departures from 2004 through 2013, using FAA activity data.</t>
  </si>
  <si>
    <t>Part135_Scheduled_AccRate</t>
  </si>
  <si>
    <t>This workbook summarizes accident rates for scheduled Part 135 operations from 2004 through 2013, using NTSB accident data and FAA activity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</si>
</sst>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b/>
      <sz val="11"/>
      <color indexed="8"/>
      <name val="Calibri"/>
      <family val="2"/>
    </font>
    <font>
      <u val="single"/>
      <sz val="11"/>
      <color indexed="12"/>
      <name val="Calibri"/>
      <family val="2"/>
    </font>
    <font>
      <i/>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14" fontId="0" fillId="0" borderId="0" xfId="0" applyNumberFormat="1" applyAlignment="1">
      <alignment/>
    </xf>
    <xf numFmtId="0" fontId="33" fillId="0" borderId="0" xfId="52" applyAlignment="1">
      <alignment/>
    </xf>
    <xf numFmtId="0" fontId="41" fillId="0" borderId="0" xfId="0" applyFont="1" applyAlignment="1">
      <alignment/>
    </xf>
    <xf numFmtId="0" fontId="0" fillId="0" borderId="0" xfId="0" applyAlignment="1">
      <alignment vertical="center"/>
    </xf>
    <xf numFmtId="0" fontId="42"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0" fillId="0" borderId="0" xfId="0" applyAlignment="1">
      <alignment horizontal="right"/>
    </xf>
    <xf numFmtId="0" fontId="0" fillId="0" borderId="0" xfId="0" applyAlignment="1">
      <alignment horizontal="center"/>
    </xf>
    <xf numFmtId="0" fontId="39" fillId="0" borderId="0" xfId="0" applyFont="1" applyAlignment="1">
      <alignment horizontal="left" vertical="center"/>
    </xf>
    <xf numFmtId="0" fontId="39"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Flight Hours,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Part135_Scheduled_FlightHours!$B$2</c:f>
              <c:strCache>
                <c:ptCount val="1"/>
                <c:pt idx="0">
                  <c:v>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Part135_Scheduled_FlightHours!$A$3:$A$12</c:f>
              <c:numCache/>
            </c:numRef>
          </c:cat>
          <c:val>
            <c:numRef>
              <c:f>Part135_Scheduled_FlightHours!$B$3:$B$12</c:f>
              <c:numCache/>
            </c:numRef>
          </c:val>
          <c:smooth val="0"/>
        </c:ser>
        <c:marker val="1"/>
        <c:axId val="2021781"/>
        <c:axId val="18196030"/>
      </c:lineChart>
      <c:catAx>
        <c:axId val="2021781"/>
        <c:scaling>
          <c:orientation val="minMax"/>
        </c:scaling>
        <c:axPos val="b"/>
        <c:title>
          <c:tx>
            <c:strRef>
              <c:f>Part135_Scheduled_FlightHours!$A$2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196030"/>
        <c:crosses val="autoZero"/>
        <c:auto val="1"/>
        <c:lblOffset val="100"/>
        <c:tickLblSkip val="1"/>
        <c:noMultiLvlLbl val="0"/>
      </c:catAx>
      <c:valAx>
        <c:axId val="1819603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217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(Fixed-Wing),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Part135_NonSched_FixedWing_AccR!$C$2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99FF"/>
              </a:solidFill>
              <a:ln>
                <a:solidFill>
                  <a:srgbClr val="9999FF"/>
                </a:solidFill>
              </a:ln>
            </c:spPr>
          </c:marker>
          <c:cat>
            <c:strRef>
              <c:f>Part135_NonSched_FixedWing_AccR!$A$3:$A$12</c:f>
              <c:strCache/>
            </c:strRef>
          </c:cat>
          <c:val>
            <c:numRef>
              <c:f>Part135_NonSched_FixedWing_AccR!$C$3:$C$12</c:f>
              <c:numCache/>
            </c:numRef>
          </c:val>
          <c:smooth val="0"/>
        </c:ser>
        <c:ser>
          <c:idx val="0"/>
          <c:order val="1"/>
          <c:tx>
            <c:strRef>
              <c:f>Part135_NonSched_FixedWing_AccR!$B$2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Part135_NonSched_FixedWing_AccR!$A$3:$A$12</c:f>
              <c:strCache/>
            </c:strRef>
          </c:cat>
          <c:val>
            <c:numRef>
              <c:f>Part135_NonSched_FixedWing_AccR!$B$3:$B$12</c:f>
              <c:numCache/>
            </c:numRef>
          </c:val>
          <c:smooth val="0"/>
        </c:ser>
        <c:marker val="1"/>
        <c:axId val="55581055"/>
        <c:axId val="30467448"/>
      </c:lineChart>
      <c:catAx>
        <c:axId val="55581055"/>
        <c:scaling>
          <c:orientation val="minMax"/>
        </c:scaling>
        <c:axPos val="b"/>
        <c:title>
          <c:tx>
            <c:strRef>
              <c:f>Part135_NonSched_FixedWing_AccR!$A$2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467448"/>
        <c:crosses val="autoZero"/>
        <c:auto val="1"/>
        <c:lblOffset val="100"/>
        <c:tickLblSkip val="1"/>
        <c:noMultiLvlLbl val="0"/>
      </c:catAx>
      <c:valAx>
        <c:axId val="304674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581055"/>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 Rates (Helicopters),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Part135_NonSched_Heli_AccRate!$C$2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Part135_NonSched_Heli_AccRate!$A$3:$A$12</c:f>
              <c:strCache/>
            </c:strRef>
          </c:cat>
          <c:val>
            <c:numRef>
              <c:f>Part135_NonSched_Heli_AccRate!$C$3:$C$12</c:f>
              <c:numCache/>
            </c:numRef>
          </c:val>
          <c:smooth val="0"/>
        </c:ser>
        <c:ser>
          <c:idx val="0"/>
          <c:order val="1"/>
          <c:tx>
            <c:strRef>
              <c:f>Part135_NonSched_Heli_AccRate!$B$2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Part135_NonSched_Heli_AccRate!$A$3:$A$12</c:f>
              <c:strCache/>
            </c:strRef>
          </c:cat>
          <c:val>
            <c:numRef>
              <c:f>Part135_NonSched_Heli_AccRate!$B$3:$B$12</c:f>
              <c:numCache/>
            </c:numRef>
          </c:val>
          <c:smooth val="0"/>
        </c:ser>
        <c:marker val="1"/>
        <c:axId val="5771577"/>
        <c:axId val="51944194"/>
      </c:lineChart>
      <c:catAx>
        <c:axId val="5771577"/>
        <c:scaling>
          <c:orientation val="minMax"/>
        </c:scaling>
        <c:axPos val="b"/>
        <c:title>
          <c:tx>
            <c:strRef>
              <c:f>Part135_NonSched_Heli_AccRate!$A$2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944194"/>
        <c:crosses val="autoZero"/>
        <c:auto val="1"/>
        <c:lblOffset val="100"/>
        <c:tickLblSkip val="1"/>
        <c:noMultiLvlLbl val="0"/>
      </c:catAx>
      <c:valAx>
        <c:axId val="519441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71577"/>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(Fixed-Wing), 2013</a:t>
            </a:r>
          </a:p>
        </c:rich>
      </c:tx>
      <c:layout>
        <c:manualLayout>
          <c:xMode val="factor"/>
          <c:yMode val="factor"/>
          <c:x val="-0.00375"/>
          <c:y val="-0.0135"/>
        </c:manualLayout>
      </c:layout>
      <c:spPr>
        <a:noFill/>
        <a:ln w="3175">
          <a:noFill/>
        </a:ln>
      </c:spPr>
    </c:title>
    <c:plotArea>
      <c:layout>
        <c:manualLayout>
          <c:xMode val="edge"/>
          <c:yMode val="edge"/>
          <c:x val="0.04925"/>
          <c:y val="0.1285"/>
          <c:w val="0.93175"/>
          <c:h val="0.80875"/>
        </c:manualLayout>
      </c:layout>
      <c:barChart>
        <c:barDir val="bar"/>
        <c:grouping val="stacked"/>
        <c:varyColors val="0"/>
        <c:ser>
          <c:idx val="0"/>
          <c:order val="0"/>
          <c:tx>
            <c:strRef>
              <c:f>Part135_NonSched_FixedWing_Defi!$B$2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Part135_NonSched_FixedWing_Defi!$B$3:$B$14</c:f>
              <c:numCache/>
            </c:numRef>
          </c:val>
        </c:ser>
        <c:ser>
          <c:idx val="1"/>
          <c:order val="1"/>
          <c:tx>
            <c:strRef>
              <c:f>Part135_NonSched_FixedWing_Defi!$C$2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Part135_NonSched_FixedWing_Defi!$A$3:$A$14</c:f>
              <c:strCache/>
            </c:strRef>
          </c:cat>
          <c:val>
            <c:numRef>
              <c:f>Part135_NonSched_FixedWing_Defi!$C$3:$C$14</c:f>
              <c:numCache/>
            </c:numRef>
          </c:val>
        </c:ser>
        <c:overlap val="100"/>
        <c:axId val="64844563"/>
        <c:axId val="46730156"/>
      </c:barChart>
      <c:catAx>
        <c:axId val="64844563"/>
        <c:scaling>
          <c:orientation val="maxMin"/>
        </c:scaling>
        <c:axPos val="l"/>
        <c:title>
          <c:tx>
            <c:strRef>
              <c:f>Part135_NonSched_FixedWing_Defi!$A$2</c:f>
            </c:strRef>
          </c:tx>
          <c:layout>
            <c:manualLayout>
              <c:xMode val="factor"/>
              <c:yMode val="factor"/>
              <c:x val="-0.07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6730156"/>
        <c:crosses val="autoZero"/>
        <c:auto val="1"/>
        <c:lblOffset val="100"/>
        <c:tickLblSkip val="1"/>
        <c:noMultiLvlLbl val="0"/>
      </c:catAx>
      <c:valAx>
        <c:axId val="46730156"/>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844563"/>
        <c:crosses val="max"/>
        <c:crossBetween val="between"/>
        <c:dispUnits/>
      </c:valAx>
      <c:spPr>
        <a:solidFill>
          <a:srgbClr val="FFFFFF"/>
        </a:solidFill>
        <a:ln w="3175">
          <a:noFill/>
        </a:ln>
      </c:spPr>
    </c:plotArea>
    <c:legend>
      <c:legendPos val="tr"/>
      <c:layout>
        <c:manualLayout>
          <c:xMode val="edge"/>
          <c:yMode val="edge"/>
          <c:x val="0.706"/>
          <c:y val="0.754"/>
          <c:w val="0.27675"/>
          <c:h val="0.10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(Fixed-Wing), 2013</a:t>
            </a:r>
          </a:p>
        </c:rich>
      </c:tx>
      <c:layout>
        <c:manualLayout>
          <c:xMode val="factor"/>
          <c:yMode val="factor"/>
          <c:x val="-0.00375"/>
          <c:y val="-0.01225"/>
        </c:manualLayout>
      </c:layout>
      <c:spPr>
        <a:noFill/>
        <a:ln w="3175">
          <a:noFill/>
        </a:ln>
      </c:spPr>
    </c:title>
    <c:plotArea>
      <c:layout>
        <c:manualLayout>
          <c:xMode val="edge"/>
          <c:yMode val="edge"/>
          <c:x val="0.06675"/>
          <c:y val="0.17675"/>
          <c:w val="0.91625"/>
          <c:h val="0.737"/>
        </c:manualLayout>
      </c:layout>
      <c:barChart>
        <c:barDir val="bar"/>
        <c:grouping val="stacked"/>
        <c:varyColors val="0"/>
        <c:ser>
          <c:idx val="0"/>
          <c:order val="0"/>
          <c:tx>
            <c:strRef>
              <c:f>Part135_NonSched_FixedWing_Phas!$B$2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Part135_NonSched_FixedWing_Phas!$A$3:$A$10</c:f>
              <c:strCache/>
            </c:strRef>
          </c:cat>
          <c:val>
            <c:numRef>
              <c:f>Part135_NonSched_FixedWing_Phas!$B$3:$B$10</c:f>
              <c:numCache/>
            </c:numRef>
          </c:val>
        </c:ser>
        <c:ser>
          <c:idx val="1"/>
          <c:order val="1"/>
          <c:tx>
            <c:strRef>
              <c:f>Part135_NonSched_FixedWing_Phas!$C$2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Part135_NonSched_FixedWing_Phas!$A$3:$A$10</c:f>
              <c:strCache/>
            </c:strRef>
          </c:cat>
          <c:val>
            <c:numRef>
              <c:f>Part135_NonSched_FixedWing_Phas!$C$3:$C$10</c:f>
              <c:numCache/>
            </c:numRef>
          </c:val>
        </c:ser>
        <c:overlap val="100"/>
        <c:axId val="17918221"/>
        <c:axId val="27046262"/>
      </c:barChart>
      <c:catAx>
        <c:axId val="17918221"/>
        <c:scaling>
          <c:orientation val="maxMin"/>
        </c:scaling>
        <c:axPos val="l"/>
        <c:title>
          <c:tx>
            <c:strRef>
              <c:f>Part135_NonSched_FixedWing_Phas!$A$2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7046262"/>
        <c:crosses val="autoZero"/>
        <c:auto val="1"/>
        <c:lblOffset val="100"/>
        <c:tickLblSkip val="1"/>
        <c:noMultiLvlLbl val="0"/>
      </c:catAx>
      <c:valAx>
        <c:axId val="27046262"/>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918221"/>
        <c:crosses val="max"/>
        <c:crossBetween val="between"/>
        <c:dispUnits/>
      </c:valAx>
      <c:spPr>
        <a:solidFill>
          <a:srgbClr val="FFFFFF"/>
        </a:solidFill>
        <a:ln w="3175">
          <a:noFill/>
        </a:ln>
      </c:spPr>
    </c:plotArea>
    <c:legend>
      <c:legendPos val="tr"/>
      <c:layout>
        <c:manualLayout>
          <c:xMode val="edge"/>
          <c:yMode val="edge"/>
          <c:x val="0.689"/>
          <c:y val="0.68"/>
          <c:w val="0.276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Non-Scheduled Part 135 Accidents (Helicopters), 2013</a:t>
            </a:r>
          </a:p>
        </c:rich>
      </c:tx>
      <c:layout>
        <c:manualLayout>
          <c:xMode val="factor"/>
          <c:yMode val="factor"/>
          <c:x val="-0.002"/>
          <c:y val="-0.01225"/>
        </c:manualLayout>
      </c:layout>
      <c:spPr>
        <a:noFill/>
        <a:ln w="3175">
          <a:noFill/>
        </a:ln>
      </c:spPr>
    </c:title>
    <c:plotArea>
      <c:layout>
        <c:manualLayout>
          <c:xMode val="edge"/>
          <c:yMode val="edge"/>
          <c:x val="0.04925"/>
          <c:y val="0.17675"/>
          <c:w val="0.93175"/>
          <c:h val="0.737"/>
        </c:manualLayout>
      </c:layout>
      <c:barChart>
        <c:barDir val="bar"/>
        <c:grouping val="stacked"/>
        <c:varyColors val="0"/>
        <c:ser>
          <c:idx val="0"/>
          <c:order val="0"/>
          <c:tx>
            <c:strRef>
              <c:f>Part135_NonSched_Heli_DefiningE!$B$2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Part135_NonSched_Heli_DefiningE!$A$3:$A$10</c:f>
              <c:strCache/>
            </c:strRef>
          </c:cat>
          <c:val>
            <c:numRef>
              <c:f>Part135_NonSched_Heli_DefiningE!$B$3:$B$10</c:f>
              <c:numCache/>
            </c:numRef>
          </c:val>
        </c:ser>
        <c:ser>
          <c:idx val="1"/>
          <c:order val="1"/>
          <c:tx>
            <c:strRef>
              <c:f>Part135_NonSched_Heli_DefiningE!$C$2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Part135_NonSched_Heli_DefiningE!$A$3:$A$10</c:f>
              <c:strCache/>
            </c:strRef>
          </c:cat>
          <c:val>
            <c:numRef>
              <c:f>Part135_NonSched_Heli_DefiningE!$C$3:$C$10</c:f>
              <c:numCache/>
            </c:numRef>
          </c:val>
        </c:ser>
        <c:overlap val="100"/>
        <c:axId val="42089767"/>
        <c:axId val="43263584"/>
      </c:barChart>
      <c:catAx>
        <c:axId val="42089767"/>
        <c:scaling>
          <c:orientation val="maxMin"/>
        </c:scaling>
        <c:axPos val="l"/>
        <c:title>
          <c:tx>
            <c:strRef>
              <c:f>Part135_NonSched_Heli_DefiningE!$A$2</c:f>
            </c:strRef>
          </c:tx>
          <c:layout>
            <c:manualLayout>
              <c:xMode val="factor"/>
              <c:yMode val="factor"/>
              <c:x val="-0.07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263584"/>
        <c:crosses val="autoZero"/>
        <c:auto val="1"/>
        <c:lblOffset val="100"/>
        <c:tickLblSkip val="1"/>
        <c:noMultiLvlLbl val="0"/>
      </c:catAx>
      <c:valAx>
        <c:axId val="43263584"/>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089767"/>
        <c:crosses val="max"/>
        <c:crossBetween val="between"/>
        <c:dispUnits/>
      </c:valAx>
      <c:spPr>
        <a:solidFill>
          <a:srgbClr val="FFFFFF"/>
        </a:solidFill>
        <a:ln w="3175">
          <a:noFill/>
        </a:ln>
      </c:spPr>
    </c:plotArea>
    <c:legend>
      <c:legendPos val="tr"/>
      <c:layout>
        <c:manualLayout>
          <c:xMode val="edge"/>
          <c:yMode val="edge"/>
          <c:x val="0.687"/>
          <c:y val="0.67375"/>
          <c:w val="0.284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Non-Scheduled Part 135 Accidents (Helicopters), 2013</a:t>
            </a:r>
          </a:p>
        </c:rich>
      </c:tx>
      <c:layout>
        <c:manualLayout>
          <c:xMode val="factor"/>
          <c:yMode val="factor"/>
          <c:x val="-0.002"/>
          <c:y val="-0.0105"/>
        </c:manualLayout>
      </c:layout>
      <c:spPr>
        <a:noFill/>
        <a:ln w="3175">
          <a:noFill/>
        </a:ln>
      </c:spPr>
    </c:title>
    <c:plotArea>
      <c:layout>
        <c:manualLayout>
          <c:xMode val="edge"/>
          <c:yMode val="edge"/>
          <c:x val="0.06675"/>
          <c:y val="0.2015"/>
          <c:w val="0.91425"/>
          <c:h val="0.70025"/>
        </c:manualLayout>
      </c:layout>
      <c:barChart>
        <c:barDir val="bar"/>
        <c:grouping val="stacked"/>
        <c:varyColors val="0"/>
        <c:ser>
          <c:idx val="0"/>
          <c:order val="0"/>
          <c:tx>
            <c:strRef>
              <c:f>Part135_NonSched_Heli_PhaseOfFl!$B$2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Part135_NonSched_Heli_PhaseOfFl!$A$3:$A$8</c:f>
              <c:strCache/>
            </c:strRef>
          </c:cat>
          <c:val>
            <c:numRef>
              <c:f>Part135_NonSched_Heli_PhaseOfFl!$B$3:$B$8</c:f>
              <c:numCache/>
            </c:numRef>
          </c:val>
        </c:ser>
        <c:ser>
          <c:idx val="1"/>
          <c:order val="1"/>
          <c:tx>
            <c:strRef>
              <c:f>Part135_NonSched_Heli_PhaseOfFl!$C$2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Part135_NonSched_Heli_PhaseOfFl!$A$3:$A$8</c:f>
              <c:strCache/>
            </c:strRef>
          </c:cat>
          <c:val>
            <c:numRef>
              <c:f>Part135_NonSched_Heli_PhaseOfFl!$C$3:$C$8</c:f>
              <c:numCache/>
            </c:numRef>
          </c:val>
        </c:ser>
        <c:overlap val="100"/>
        <c:axId val="53827937"/>
        <c:axId val="14689386"/>
      </c:barChart>
      <c:catAx>
        <c:axId val="53827937"/>
        <c:scaling>
          <c:orientation val="maxMin"/>
        </c:scaling>
        <c:axPos val="l"/>
        <c:title>
          <c:tx>
            <c:strRef>
              <c:f>Part135_NonSched_Heli_PhaseOfFl!$A$2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4689386"/>
        <c:crosses val="autoZero"/>
        <c:auto val="1"/>
        <c:lblOffset val="100"/>
        <c:tickLblSkip val="1"/>
        <c:noMultiLvlLbl val="0"/>
      </c:catAx>
      <c:valAx>
        <c:axId val="14689386"/>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9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827937"/>
        <c:crosses val="max"/>
        <c:crossBetween val="between"/>
        <c:dispUnits/>
        <c:majorUnit val="1"/>
      </c:valAx>
      <c:spPr>
        <a:solidFill>
          <a:srgbClr val="FFFFFF"/>
        </a:solidFill>
        <a:ln w="3175">
          <a:noFill/>
        </a:ln>
      </c:spPr>
    </c:plotArea>
    <c:legend>
      <c:legendPos val="tr"/>
      <c:layout>
        <c:manualLayout>
          <c:xMode val="edge"/>
          <c:yMode val="edge"/>
          <c:x val="0.69475"/>
          <c:y val="0.642"/>
          <c:w val="0.27675"/>
          <c:h val="0.14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Departures, 2004-2013</a:t>
            </a:r>
          </a:p>
        </c:rich>
      </c:tx>
      <c:layout>
        <c:manualLayout>
          <c:xMode val="factor"/>
          <c:yMode val="factor"/>
          <c:x val="-0.00375"/>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Part135_Scheduled_Departures!$B$2</c:f>
              <c:strCache>
                <c:ptCount val="1"/>
                <c:pt idx="0">
                  <c:v>Departures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Part135_Scheduled_Departures!$A$3:$A$12</c:f>
              <c:numCache/>
            </c:numRef>
          </c:cat>
          <c:val>
            <c:numRef>
              <c:f>Part135_Scheduled_Departures!$B$3:$B$12</c:f>
              <c:numCache/>
            </c:numRef>
          </c:val>
          <c:smooth val="0"/>
        </c:ser>
        <c:marker val="1"/>
        <c:axId val="29546543"/>
        <c:axId val="64592296"/>
      </c:lineChart>
      <c:catAx>
        <c:axId val="29546543"/>
        <c:scaling>
          <c:orientation val="minMax"/>
        </c:scaling>
        <c:axPos val="b"/>
        <c:title>
          <c:tx>
            <c:strRef>
              <c:f>Part135_Scheduled_Departures!$A$2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592296"/>
        <c:crosses val="autoZero"/>
        <c:auto val="1"/>
        <c:lblOffset val="100"/>
        <c:tickLblSkip val="1"/>
        <c:noMultiLvlLbl val="0"/>
      </c:catAx>
      <c:valAx>
        <c:axId val="64592296"/>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Departures (millions)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4654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Accidents, 2004-2013</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barChart>
        <c:barDir val="col"/>
        <c:grouping val="clustered"/>
        <c:varyColors val="0"/>
        <c:ser>
          <c:idx val="0"/>
          <c:order val="0"/>
          <c:tx>
            <c:strRef>
              <c:f>Part135_Scheduled_Accidents!$B$2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Part135_Scheduled_Accidents!$B$3:$B$12</c:f>
              <c:numCache/>
            </c:numRef>
          </c:val>
        </c:ser>
        <c:ser>
          <c:idx val="1"/>
          <c:order val="1"/>
          <c:tx>
            <c:strRef>
              <c:f>Part135_Scheduled_Accidents!$C$2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Part135_Scheduled_Accidents!$A$3:$A$12</c:f>
              <c:numCache/>
            </c:numRef>
          </c:cat>
          <c:val>
            <c:numRef>
              <c:f>Part135_Scheduled_Accidents!$C$3:$C$12</c:f>
              <c:numCache/>
            </c:numRef>
          </c:val>
        </c:ser>
        <c:axId val="44459753"/>
        <c:axId val="64593458"/>
      </c:barChart>
      <c:catAx>
        <c:axId val="44459753"/>
        <c:scaling>
          <c:orientation val="minMax"/>
        </c:scaling>
        <c:axPos val="b"/>
        <c:title>
          <c:tx>
            <c:strRef>
              <c:f>Part135_Scheduled_Accidents!$A$2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593458"/>
        <c:crosses val="autoZero"/>
        <c:auto val="1"/>
        <c:lblOffset val="100"/>
        <c:tickLblSkip val="1"/>
        <c:noMultiLvlLbl val="0"/>
      </c:catAx>
      <c:valAx>
        <c:axId val="645934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459753"/>
        <c:crossesAt val="1"/>
        <c:crossBetween val="between"/>
        <c:dispUnits/>
      </c:valAx>
      <c:spPr>
        <a:solidFill>
          <a:srgbClr val="FFFFFF"/>
        </a:solidFill>
        <a:ln w="3175">
          <a:noFill/>
        </a:ln>
      </c:spPr>
    </c:plotArea>
    <c:legend>
      <c:legendPos val="tr"/>
      <c:layout>
        <c:manualLayout>
          <c:xMode val="edge"/>
          <c:yMode val="edge"/>
          <c:x val="0.771"/>
          <c:y val="0.061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Scheduled Part 135 Accident Rate, 2004-2013</a:t>
            </a:r>
          </a:p>
        </c:rich>
      </c:tx>
      <c:layout>
        <c:manualLayout>
          <c:xMode val="factor"/>
          <c:yMode val="factor"/>
          <c:x val="-0.00375"/>
          <c:y val="-0.01225"/>
        </c:manualLayout>
      </c:layout>
      <c:spPr>
        <a:noFill/>
        <a:ln w="3175">
          <a:noFill/>
        </a:ln>
      </c:spPr>
    </c:title>
    <c:plotArea>
      <c:layout>
        <c:manualLayout>
          <c:xMode val="edge"/>
          <c:yMode val="edge"/>
          <c:x val="0.09175"/>
          <c:y val="0.08475"/>
          <c:w val="0.88725"/>
          <c:h val="0.82925"/>
        </c:manualLayout>
      </c:layout>
      <c:lineChart>
        <c:grouping val="standard"/>
        <c:varyColors val="0"/>
        <c:ser>
          <c:idx val="1"/>
          <c:order val="0"/>
          <c:tx>
            <c:strRef>
              <c:f>Part135_Scheduled_AccRate!$C$2</c:f>
              <c:strCache>
                <c:ptCount val="1"/>
                <c:pt idx="0">
                  <c:v>Accidents per Million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Part135_Scheduled_AccRate!$A$3:$A$12</c:f>
              <c:numCache/>
            </c:numRef>
          </c:cat>
          <c:val>
            <c:numRef>
              <c:f>Part135_Scheduled_AccRate!$C$3:$C$12</c:f>
              <c:numCache/>
            </c:numRef>
          </c:val>
          <c:smooth val="0"/>
        </c:ser>
        <c:ser>
          <c:idx val="0"/>
          <c:order val="1"/>
          <c:tx>
            <c:strRef>
              <c:f>Part135_Scheduled_AccRate!$B$2</c:f>
              <c:strCache>
                <c:ptCount val="1"/>
                <c:pt idx="0">
                  <c:v>Accidents per Million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Part135_Scheduled_AccRate!$A$3:$A$12</c:f>
              <c:numCache/>
            </c:numRef>
          </c:cat>
          <c:val>
            <c:numRef>
              <c:f>Part135_Scheduled_AccRate!$B$3:$B$12</c:f>
              <c:numCache/>
            </c:numRef>
          </c:val>
          <c:smooth val="0"/>
        </c:ser>
        <c:marker val="1"/>
        <c:axId val="44470211"/>
        <c:axId val="64687580"/>
      </c:lineChart>
      <c:catAx>
        <c:axId val="44470211"/>
        <c:scaling>
          <c:orientation val="minMax"/>
        </c:scaling>
        <c:axPos val="b"/>
        <c:title>
          <c:tx>
            <c:strRef>
              <c:f>Part135_Scheduled_AccRate!$A$2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687580"/>
        <c:crosses val="autoZero"/>
        <c:auto val="1"/>
        <c:lblOffset val="100"/>
        <c:tickLblSkip val="1"/>
        <c:noMultiLvlLbl val="0"/>
      </c:catAx>
      <c:valAx>
        <c:axId val="646875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Departures / Flight Hours</a:t>
                </a:r>
              </a:p>
            </c:rich>
          </c:tx>
          <c:layout>
            <c:manualLayout>
              <c:xMode val="factor"/>
              <c:yMode val="factor"/>
              <c:x val="0.0037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470211"/>
        <c:crossesAt val="1"/>
        <c:crossBetween val="between"/>
        <c:dispUnits/>
      </c:valAx>
      <c:spPr>
        <a:solidFill>
          <a:srgbClr val="FFFFFF"/>
        </a:solidFill>
        <a:ln w="3175">
          <a:noFill/>
        </a:ln>
      </c:spPr>
    </c:plotArea>
    <c:legend>
      <c:legendPos val="tr"/>
      <c:layout>
        <c:manualLayout>
          <c:xMode val="edge"/>
          <c:yMode val="edge"/>
          <c:x val="0.55925"/>
          <c:y val="0.08"/>
          <c:w val="0.43325"/>
          <c:h val="0.12"/>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Scheduled Part 135 Accidents, 2013</a:t>
            </a:r>
          </a:p>
        </c:rich>
      </c:tx>
      <c:layout>
        <c:manualLayout>
          <c:xMode val="factor"/>
          <c:yMode val="factor"/>
          <c:x val="-0.00375"/>
          <c:y val="-0.00825"/>
        </c:manualLayout>
      </c:layout>
      <c:spPr>
        <a:noFill/>
        <a:ln w="3175">
          <a:noFill/>
        </a:ln>
      </c:spPr>
    </c:title>
    <c:plotArea>
      <c:layout>
        <c:manualLayout>
          <c:xMode val="edge"/>
          <c:yMode val="edge"/>
          <c:x val="0.059"/>
          <c:y val="0.16125"/>
          <c:w val="0.92225"/>
          <c:h val="0.7215"/>
        </c:manualLayout>
      </c:layout>
      <c:barChart>
        <c:barDir val="bar"/>
        <c:grouping val="stacked"/>
        <c:varyColors val="0"/>
        <c:ser>
          <c:idx val="0"/>
          <c:order val="0"/>
          <c:tx>
            <c:strRef>
              <c:f>Part135_Scheduled_DefiningEvent!$B$2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Part135_Scheduled_DefiningEvent!$A$3:$A$7</c:f>
              <c:strCache/>
            </c:strRef>
          </c:cat>
          <c:val>
            <c:numRef>
              <c:f>Part135_Scheduled_DefiningEvent!$B$3:$B$7</c:f>
              <c:numCache/>
            </c:numRef>
          </c:val>
        </c:ser>
        <c:ser>
          <c:idx val="1"/>
          <c:order val="1"/>
          <c:tx>
            <c:strRef>
              <c:f>Part135_Scheduled_DefiningEvent!$C$2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Part135_Scheduled_DefiningEvent!$A$3:$A$7</c:f>
              <c:strCache/>
            </c:strRef>
          </c:cat>
          <c:val>
            <c:numRef>
              <c:f>Part135_Scheduled_DefiningEvent!$C$3:$C$7</c:f>
              <c:numCache/>
            </c:numRef>
          </c:val>
        </c:ser>
        <c:overlap val="100"/>
        <c:axId val="45317309"/>
        <c:axId val="5202598"/>
      </c:barChart>
      <c:catAx>
        <c:axId val="45317309"/>
        <c:scaling>
          <c:orientation val="maxMin"/>
        </c:scaling>
        <c:axPos val="l"/>
        <c:title>
          <c:tx>
            <c:strRef>
              <c:f>Part135_Scheduled_DefiningEvent!$A$2</c:f>
            </c:strRef>
          </c:tx>
          <c:layout>
            <c:manualLayout>
              <c:xMode val="factor"/>
              <c:yMode val="factor"/>
              <c:x val="-0.0565"/>
              <c:y val="-0.001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02598"/>
        <c:crosses val="autoZero"/>
        <c:auto val="1"/>
        <c:lblOffset val="100"/>
        <c:tickLblSkip val="1"/>
        <c:noMultiLvlLbl val="0"/>
      </c:catAx>
      <c:valAx>
        <c:axId val="5202598"/>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317309"/>
        <c:crosses val="max"/>
        <c:crossBetween val="between"/>
        <c:dispUnits/>
        <c:majorUnit val="1"/>
      </c:valAx>
      <c:spPr>
        <a:solidFill>
          <a:srgbClr val="FFFFFF"/>
        </a:solidFill>
        <a:ln w="3175">
          <a:noFill/>
        </a:ln>
      </c:spPr>
    </c:plotArea>
    <c:legend>
      <c:legendPos val="tr"/>
      <c:layout>
        <c:manualLayout>
          <c:xMode val="edge"/>
          <c:yMode val="edge"/>
          <c:x val="0.68125"/>
          <c:y val="0.569"/>
          <c:w val="0.292"/>
          <c:h val="0.146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Scheduled Part 135 Accidents, 2013</a:t>
            </a:r>
          </a:p>
        </c:rich>
      </c:tx>
      <c:layout>
        <c:manualLayout>
          <c:xMode val="factor"/>
          <c:yMode val="factor"/>
          <c:x val="-0.00375"/>
          <c:y val="-0.008"/>
        </c:manualLayout>
      </c:layout>
      <c:spPr>
        <a:noFill/>
        <a:ln w="3175">
          <a:noFill/>
        </a:ln>
      </c:spPr>
    </c:title>
    <c:plotArea>
      <c:layout>
        <c:manualLayout>
          <c:xMode val="edge"/>
          <c:yMode val="edge"/>
          <c:x val="0.06675"/>
          <c:y val="0.15475"/>
          <c:w val="0.91425"/>
          <c:h val="0.73275"/>
        </c:manualLayout>
      </c:layout>
      <c:barChart>
        <c:barDir val="bar"/>
        <c:grouping val="stacked"/>
        <c:varyColors val="0"/>
        <c:ser>
          <c:idx val="0"/>
          <c:order val="0"/>
          <c:tx>
            <c:strRef>
              <c:f>Part135_Scheduled_PhaseOfFlight!$B$2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Part135_Scheduled_PhaseOfFlight!$A$3:$A$7</c:f>
              <c:strCache/>
            </c:strRef>
          </c:cat>
          <c:val>
            <c:numRef>
              <c:f>Part135_Scheduled_PhaseOfFlight!$B$3:$B$7</c:f>
              <c:numCache/>
            </c:numRef>
          </c:val>
        </c:ser>
        <c:ser>
          <c:idx val="1"/>
          <c:order val="1"/>
          <c:tx>
            <c:strRef>
              <c:f>Part135_Scheduled_PhaseOfFlight!$C$2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Part135_Scheduled_PhaseOfFlight!$A$3:$A$7</c:f>
              <c:strCache/>
            </c:strRef>
          </c:cat>
          <c:val>
            <c:numRef>
              <c:f>Part135_Scheduled_PhaseOfFlight!$C$3:$C$7</c:f>
              <c:numCache/>
            </c:numRef>
          </c:val>
        </c:ser>
        <c:overlap val="100"/>
        <c:axId val="46823383"/>
        <c:axId val="18757264"/>
      </c:barChart>
      <c:catAx>
        <c:axId val="46823383"/>
        <c:scaling>
          <c:orientation val="maxMin"/>
        </c:scaling>
        <c:axPos val="l"/>
        <c:title>
          <c:tx>
            <c:strRef>
              <c:f>Part135_Scheduled_PhaseOfFlight!$A$2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757264"/>
        <c:crosses val="autoZero"/>
        <c:auto val="1"/>
        <c:lblOffset val="100"/>
        <c:tickLblSkip val="1"/>
        <c:noMultiLvlLbl val="0"/>
      </c:catAx>
      <c:valAx>
        <c:axId val="18757264"/>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823383"/>
        <c:crosses val="max"/>
        <c:crossBetween val="between"/>
        <c:dispUnits/>
        <c:majorUnit val="1"/>
      </c:valAx>
      <c:spPr>
        <a:solidFill>
          <a:srgbClr val="FFFFFF"/>
        </a:solidFill>
        <a:ln w="3175">
          <a:noFill/>
        </a:ln>
      </c:spPr>
    </c:plotArea>
    <c:legend>
      <c:legendPos val="tr"/>
      <c:layout>
        <c:manualLayout>
          <c:xMode val="edge"/>
          <c:yMode val="edge"/>
          <c:x val="0.70425"/>
          <c:y val="0.54625"/>
          <c:w val="0.273"/>
          <c:h val="0.18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Flight Hours, 2004-2013</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Part135_NonSched_FlightHours!$C$2</c:f>
              <c:strCache>
                <c:ptCount val="1"/>
                <c:pt idx="0">
                  <c:v>Fixed Wing</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Part135_NonSched_FlightHours!$A$3:$A$12</c:f>
              <c:strCache/>
            </c:strRef>
          </c:cat>
          <c:val>
            <c:numRef>
              <c:f>Part135_NonSched_FlightHours!$C$3:$C$12</c:f>
              <c:numCache/>
            </c:numRef>
          </c:val>
          <c:smooth val="0"/>
        </c:ser>
        <c:ser>
          <c:idx val="0"/>
          <c:order val="1"/>
          <c:tx>
            <c:strRef>
              <c:f>Part135_NonSched_FlightHours!$B$2</c:f>
              <c:strCache>
                <c:ptCount val="1"/>
                <c:pt idx="0">
                  <c:v>Helicopter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Part135_NonSched_FlightHours!$A$3:$A$12</c:f>
              <c:strCache/>
            </c:strRef>
          </c:cat>
          <c:val>
            <c:numRef>
              <c:f>Part135_NonSched_FlightHours!$B$3:$B$12</c:f>
              <c:numCache/>
            </c:numRef>
          </c:val>
          <c:smooth val="0"/>
        </c:ser>
        <c:marker val="1"/>
        <c:axId val="34597649"/>
        <c:axId val="42943386"/>
      </c:lineChart>
      <c:catAx>
        <c:axId val="34597649"/>
        <c:scaling>
          <c:orientation val="minMax"/>
        </c:scaling>
        <c:axPos val="b"/>
        <c:title>
          <c:tx>
            <c:strRef>
              <c:f>Part135_NonSched_FlightHours!$A$2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943386"/>
        <c:crosses val="autoZero"/>
        <c:auto val="1"/>
        <c:lblOffset val="100"/>
        <c:tickLblSkip val="1"/>
        <c:noMultiLvlLbl val="0"/>
      </c:catAx>
      <c:valAx>
        <c:axId val="429433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4597649"/>
        <c:crossesAt val="1"/>
        <c:crossBetween val="between"/>
        <c:dispUnits/>
      </c:valAx>
      <c:spPr>
        <a:solidFill>
          <a:srgbClr val="FFFFFF"/>
        </a:solidFill>
        <a:ln w="3175">
          <a:noFill/>
        </a:ln>
      </c:spPr>
    </c:plotArea>
    <c:legend>
      <c:legendPos val="tr"/>
      <c:layout>
        <c:manualLayout>
          <c:xMode val="edge"/>
          <c:yMode val="edge"/>
          <c:x val="0.7825"/>
          <c:y val="0.0985"/>
          <c:w val="0.208"/>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(Fixed-Wing),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Part135_NonSched_FixedWing_Acci!$B$2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Part135_NonSched_FixedWing_Acci!$B$3:$B$12</c:f>
              <c:numCache/>
            </c:numRef>
          </c:val>
        </c:ser>
        <c:ser>
          <c:idx val="1"/>
          <c:order val="1"/>
          <c:tx>
            <c:strRef>
              <c:f>Part135_NonSched_FixedWing_Acci!$C$2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Part135_NonSched_FixedWing_Acci!$A$3:$A$12</c:f>
              <c:numCache/>
            </c:numRef>
          </c:cat>
          <c:val>
            <c:numRef>
              <c:f>Part135_NonSched_FixedWing_Acci!$C$3:$C$12</c:f>
              <c:numCache/>
            </c:numRef>
          </c:val>
        </c:ser>
        <c:axId val="50946155"/>
        <c:axId val="55862212"/>
      </c:barChart>
      <c:catAx>
        <c:axId val="50946155"/>
        <c:scaling>
          <c:orientation val="minMax"/>
        </c:scaling>
        <c:axPos val="b"/>
        <c:title>
          <c:tx>
            <c:strRef>
              <c:f>Part135_NonSched_FixedWing_Acci!$A$2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5862212"/>
        <c:crosses val="autoZero"/>
        <c:auto val="1"/>
        <c:lblOffset val="100"/>
        <c:tickLblSkip val="1"/>
        <c:noMultiLvlLbl val="0"/>
      </c:catAx>
      <c:valAx>
        <c:axId val="558622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946155"/>
        <c:crossesAt val="1"/>
        <c:crossBetween val="between"/>
        <c:dispUnits/>
      </c:valAx>
      <c:spPr>
        <a:solidFill>
          <a:srgbClr val="FFFFFF"/>
        </a:solidFill>
        <a:ln w="3175">
          <a:noFill/>
        </a:ln>
      </c:spPr>
    </c:plotArea>
    <c:legend>
      <c:legendPos val="tr"/>
      <c:layout>
        <c:manualLayout>
          <c:xMode val="edge"/>
          <c:yMode val="edge"/>
          <c:x val="0.77675"/>
          <c:y val="0.0985"/>
          <c:w val="0.21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Non-Scheduled Part 135 Accidents (Helicopters),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Part135_NonSched_Heli_Accidents!$B$2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Part135_NonSched_Heli_Accidents!$B$3:$B$12</c:f>
              <c:numCache/>
            </c:numRef>
          </c:val>
        </c:ser>
        <c:ser>
          <c:idx val="1"/>
          <c:order val="1"/>
          <c:tx>
            <c:strRef>
              <c:f>Part135_NonSched_Heli_Accidents!$C$2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Part135_NonSched_Heli_Accidents!$A$3:$A$12</c:f>
              <c:numCache/>
            </c:numRef>
          </c:cat>
          <c:val>
            <c:numRef>
              <c:f>Part135_NonSched_Heli_Accidents!$C$3:$C$12</c:f>
              <c:numCache/>
            </c:numRef>
          </c:val>
        </c:ser>
        <c:axId val="32997861"/>
        <c:axId val="28545294"/>
      </c:barChart>
      <c:catAx>
        <c:axId val="32997861"/>
        <c:scaling>
          <c:orientation val="minMax"/>
        </c:scaling>
        <c:axPos val="b"/>
        <c:title>
          <c:tx>
            <c:strRef>
              <c:f>Part135_NonSched_Heli_Accidents!$A$2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8545294"/>
        <c:crosses val="autoZero"/>
        <c:auto val="1"/>
        <c:lblOffset val="100"/>
        <c:tickLblSkip val="1"/>
        <c:noMultiLvlLbl val="0"/>
      </c:catAx>
      <c:valAx>
        <c:axId val="285452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997861"/>
        <c:crossesAt val="1"/>
        <c:crossBetween val="between"/>
        <c:dispUnits/>
      </c:valAx>
      <c:spPr>
        <a:solidFill>
          <a:srgbClr val="FFFFFF"/>
        </a:solidFill>
        <a:ln w="3175">
          <a:noFill/>
        </a:ln>
      </c:spPr>
    </c:plotArea>
    <c:legend>
      <c:legendPos val="tr"/>
      <c:layout>
        <c:manualLayout>
          <c:xMode val="edge"/>
          <c:yMode val="edge"/>
          <c:x val="0.75775"/>
          <c:y val="0.0985"/>
          <c:w val="0.234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3</xdr:row>
      <xdr:rowOff>66675</xdr:rowOff>
    </xdr:from>
    <xdr:to>
      <xdr:col>14</xdr:col>
      <xdr:colOff>542925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oneCellAnchor>
    <xdr:from>
      <xdr:col>13</xdr:col>
      <xdr:colOff>133350</xdr:colOff>
      <xdr:row>18</xdr:row>
      <xdr:rowOff>9525</xdr:rowOff>
    </xdr:from>
    <xdr:ext cx="1190625" cy="247650"/>
    <xdr:sp>
      <xdr:nvSpPr>
        <xdr:cNvPr id="2" name="TextBox 2"/>
        <xdr:cNvSpPr txBox="1">
          <a:spLocks noChangeArrowheads="1"/>
        </xdr:cNvSpPr>
      </xdr:nvSpPr>
      <xdr:spPr>
        <a:xfrm>
          <a:off x="8753475" y="3438525"/>
          <a:ext cx="1190625"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oneCellAnchor>
    <xdr:from>
      <xdr:col>13</xdr:col>
      <xdr:colOff>161925</xdr:colOff>
      <xdr:row>18</xdr:row>
      <xdr:rowOff>0</xdr:rowOff>
    </xdr:from>
    <xdr:ext cx="1190625" cy="247650"/>
    <xdr:sp>
      <xdr:nvSpPr>
        <xdr:cNvPr id="2" name="TextBox 2"/>
        <xdr:cNvSpPr txBox="1">
          <a:spLocks noChangeArrowheads="1"/>
        </xdr:cNvSpPr>
      </xdr:nvSpPr>
      <xdr:spPr>
        <a:xfrm>
          <a:off x="8782050" y="3429000"/>
          <a:ext cx="1190625"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xdr:row>
      <xdr:rowOff>28575</xdr:rowOff>
    </xdr:from>
    <xdr:to>
      <xdr:col>12</xdr:col>
      <xdr:colOff>152400</xdr:colOff>
      <xdr:row>23</xdr:row>
      <xdr:rowOff>171450</xdr:rowOff>
    </xdr:to>
    <xdr:graphicFrame>
      <xdr:nvGraphicFramePr>
        <xdr:cNvPr id="1" name="Chart 1"/>
        <xdr:cNvGraphicFramePr/>
      </xdr:nvGraphicFramePr>
      <xdr:xfrm>
        <a:off x="6257925" y="219075"/>
        <a:ext cx="5086350" cy="43338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3</xdr:row>
      <xdr:rowOff>57150</xdr:rowOff>
    </xdr:from>
    <xdr:to>
      <xdr:col>12</xdr:col>
      <xdr:colOff>381000</xdr:colOff>
      <xdr:row>19</xdr:row>
      <xdr:rowOff>180975</xdr:rowOff>
    </xdr:to>
    <xdr:graphicFrame>
      <xdr:nvGraphicFramePr>
        <xdr:cNvPr id="1" name="Chart 1"/>
        <xdr:cNvGraphicFramePr/>
      </xdr:nvGraphicFramePr>
      <xdr:xfrm>
        <a:off x="6229350" y="628650"/>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104775</xdr:rowOff>
    </xdr:from>
    <xdr:to>
      <xdr:col>11</xdr:col>
      <xdr:colOff>542925</xdr:colOff>
      <xdr:row>19</xdr:row>
      <xdr:rowOff>38100</xdr:rowOff>
    </xdr:to>
    <xdr:graphicFrame>
      <xdr:nvGraphicFramePr>
        <xdr:cNvPr id="1" name="Chart 1"/>
        <xdr:cNvGraphicFramePr/>
      </xdr:nvGraphicFramePr>
      <xdr:xfrm>
        <a:off x="6038850" y="4857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152400</xdr:rowOff>
    </xdr:from>
    <xdr:to>
      <xdr:col>11</xdr:col>
      <xdr:colOff>571500</xdr:colOff>
      <xdr:row>16</xdr:row>
      <xdr:rowOff>85725</xdr:rowOff>
    </xdr:to>
    <xdr:graphicFrame>
      <xdr:nvGraphicFramePr>
        <xdr:cNvPr id="1" name="Chart 1"/>
        <xdr:cNvGraphicFramePr/>
      </xdr:nvGraphicFramePr>
      <xdr:xfrm>
        <a:off x="5810250" y="342900"/>
        <a:ext cx="5086350"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xdr:row>
      <xdr:rowOff>66675</xdr:rowOff>
    </xdr:from>
    <xdr:to>
      <xdr:col>14</xdr:col>
      <xdr:colOff>590550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66675</xdr:rowOff>
    </xdr:from>
    <xdr:to>
      <xdr:col>11</xdr:col>
      <xdr:colOff>276225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xdr:row>
      <xdr:rowOff>9525</xdr:rowOff>
    </xdr:from>
    <xdr:to>
      <xdr:col>11</xdr:col>
      <xdr:colOff>590550</xdr:colOff>
      <xdr:row>14</xdr:row>
      <xdr:rowOff>76200</xdr:rowOff>
    </xdr:to>
    <xdr:graphicFrame>
      <xdr:nvGraphicFramePr>
        <xdr:cNvPr id="1" name="Chart 1"/>
        <xdr:cNvGraphicFramePr/>
      </xdr:nvGraphicFramePr>
      <xdr:xfrm>
        <a:off x="5610225" y="390525"/>
        <a:ext cx="5086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xdr:row>
      <xdr:rowOff>47625</xdr:rowOff>
    </xdr:from>
    <xdr:to>
      <xdr:col>12</xdr:col>
      <xdr:colOff>114300</xdr:colOff>
      <xdr:row>15</xdr:row>
      <xdr:rowOff>28575</xdr:rowOff>
    </xdr:to>
    <xdr:graphicFrame>
      <xdr:nvGraphicFramePr>
        <xdr:cNvPr id="1" name="Chart 1"/>
        <xdr:cNvGraphicFramePr/>
      </xdr:nvGraphicFramePr>
      <xdr:xfrm>
        <a:off x="5962650" y="428625"/>
        <a:ext cx="5086350" cy="2457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3</xdr:row>
      <xdr:rowOff>66675</xdr:rowOff>
    </xdr:from>
    <xdr:to>
      <xdr:col>15</xdr:col>
      <xdr:colOff>495300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oneCellAnchor>
    <xdr:from>
      <xdr:col>13</xdr:col>
      <xdr:colOff>314325</xdr:colOff>
      <xdr:row>17</xdr:row>
      <xdr:rowOff>180975</xdr:rowOff>
    </xdr:from>
    <xdr:ext cx="1190625" cy="247650"/>
    <xdr:sp>
      <xdr:nvSpPr>
        <xdr:cNvPr id="2" name="TextBox 2"/>
        <xdr:cNvSpPr txBox="1">
          <a:spLocks noChangeArrowheads="1"/>
        </xdr:cNvSpPr>
      </xdr:nvSpPr>
      <xdr:spPr>
        <a:xfrm>
          <a:off x="8763000" y="3419475"/>
          <a:ext cx="1190625"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41"/>
  <sheetViews>
    <sheetView zoomScalePageLayoutView="0" workbookViewId="0" topLeftCell="A1">
      <selection activeCell="C12" sqref="C12"/>
    </sheetView>
  </sheetViews>
  <sheetFormatPr defaultColWidth="9.140625" defaultRowHeight="15"/>
  <cols>
    <col min="1" max="1" width="34.00390625" style="4" bestFit="1" customWidth="1"/>
    <col min="2" max="2" width="128.57421875" style="6" customWidth="1"/>
    <col min="3" max="16384" width="9.140625" style="4" customWidth="1"/>
  </cols>
  <sheetData>
    <row r="1" spans="1:2" ht="15">
      <c r="A1" s="10" t="s">
        <v>314</v>
      </c>
      <c r="B1" s="10"/>
    </row>
    <row r="2" spans="1:2" ht="30">
      <c r="A2" s="5" t="s">
        <v>315</v>
      </c>
      <c r="B2" s="6" t="s">
        <v>349</v>
      </c>
    </row>
    <row r="3" spans="1:2" ht="15">
      <c r="A3" s="5" t="s">
        <v>382</v>
      </c>
      <c r="B3" s="6" t="s">
        <v>384</v>
      </c>
    </row>
    <row r="4" spans="1:2" ht="15">
      <c r="A4" s="5" t="s">
        <v>383</v>
      </c>
      <c r="B4" s="6" t="s">
        <v>385</v>
      </c>
    </row>
    <row r="5" spans="1:2" ht="15">
      <c r="A5" s="5" t="s">
        <v>316</v>
      </c>
      <c r="B5" s="6" t="s">
        <v>350</v>
      </c>
    </row>
    <row r="6" spans="1:2" ht="30">
      <c r="A6" s="5" t="s">
        <v>386</v>
      </c>
      <c r="B6" s="6" t="s">
        <v>387</v>
      </c>
    </row>
    <row r="7" spans="1:2" ht="30">
      <c r="A7" s="5" t="s">
        <v>317</v>
      </c>
      <c r="B7" s="6" t="s">
        <v>351</v>
      </c>
    </row>
    <row r="8" spans="1:2" ht="30">
      <c r="A8" s="5" t="s">
        <v>318</v>
      </c>
      <c r="B8" s="6" t="s">
        <v>352</v>
      </c>
    </row>
    <row r="9" spans="1:2" ht="15">
      <c r="A9" s="5" t="s">
        <v>319</v>
      </c>
      <c r="B9" s="6" t="s">
        <v>353</v>
      </c>
    </row>
    <row r="10" spans="1:2" ht="30">
      <c r="A10" s="5" t="s">
        <v>320</v>
      </c>
      <c r="B10" s="6" t="s">
        <v>354</v>
      </c>
    </row>
    <row r="11" spans="1:2" ht="15">
      <c r="A11" s="5" t="s">
        <v>321</v>
      </c>
      <c r="B11" s="6" t="s">
        <v>355</v>
      </c>
    </row>
    <row r="12" spans="1:2" ht="30">
      <c r="A12" s="5" t="s">
        <v>322</v>
      </c>
      <c r="B12" s="6" t="s">
        <v>356</v>
      </c>
    </row>
    <row r="13" spans="1:2" ht="30">
      <c r="A13" s="5" t="s">
        <v>323</v>
      </c>
      <c r="B13" s="6" t="s">
        <v>357</v>
      </c>
    </row>
    <row r="14" spans="1:2" ht="30">
      <c r="A14" s="5" t="s">
        <v>324</v>
      </c>
      <c r="B14" s="6" t="s">
        <v>358</v>
      </c>
    </row>
    <row r="15" spans="1:2" ht="45">
      <c r="A15" s="5" t="s">
        <v>325</v>
      </c>
      <c r="B15" s="6" t="s">
        <v>359</v>
      </c>
    </row>
    <row r="16" spans="1:2" ht="30">
      <c r="A16" s="5" t="s">
        <v>326</v>
      </c>
      <c r="B16" s="6" t="s">
        <v>360</v>
      </c>
    </row>
    <row r="17" spans="1:2" ht="30">
      <c r="A17" s="5" t="s">
        <v>327</v>
      </c>
      <c r="B17" s="6" t="s">
        <v>361</v>
      </c>
    </row>
    <row r="18" ht="15">
      <c r="A18" s="5"/>
    </row>
    <row r="20" ht="15">
      <c r="A20" s="7" t="s">
        <v>328</v>
      </c>
    </row>
    <row r="21" spans="1:2" ht="90">
      <c r="A21" s="5" t="s">
        <v>1</v>
      </c>
      <c r="B21" s="6" t="s">
        <v>329</v>
      </c>
    </row>
    <row r="22" spans="1:2" ht="30">
      <c r="A22" s="5" t="s">
        <v>2</v>
      </c>
      <c r="B22" s="6" t="s">
        <v>330</v>
      </c>
    </row>
    <row r="23" spans="1:2" ht="15">
      <c r="A23" s="5" t="s">
        <v>3</v>
      </c>
      <c r="B23" s="6" t="s">
        <v>331</v>
      </c>
    </row>
    <row r="24" spans="1:2" ht="75">
      <c r="A24" s="5" t="s">
        <v>4</v>
      </c>
      <c r="B24" s="6" t="s">
        <v>332</v>
      </c>
    </row>
    <row r="25" spans="1:2" ht="75">
      <c r="A25" s="5" t="s">
        <v>5</v>
      </c>
      <c r="B25" s="6" t="s">
        <v>332</v>
      </c>
    </row>
    <row r="26" spans="1:2" ht="15">
      <c r="A26" s="5" t="s">
        <v>6</v>
      </c>
      <c r="B26" s="6" t="s">
        <v>333</v>
      </c>
    </row>
    <row r="27" spans="1:2" ht="30">
      <c r="A27" s="5" t="s">
        <v>7</v>
      </c>
      <c r="B27" s="6" t="s">
        <v>334</v>
      </c>
    </row>
    <row r="28" spans="1:2" ht="15">
      <c r="A28" s="5" t="s">
        <v>8</v>
      </c>
      <c r="B28" s="6" t="s">
        <v>335</v>
      </c>
    </row>
    <row r="29" spans="1:2" ht="15">
      <c r="A29" s="5" t="s">
        <v>9</v>
      </c>
      <c r="B29" s="6" t="s">
        <v>336</v>
      </c>
    </row>
    <row r="30" spans="1:2" ht="15">
      <c r="A30" s="5" t="s">
        <v>10</v>
      </c>
      <c r="B30" s="6" t="s">
        <v>337</v>
      </c>
    </row>
    <row r="31" spans="1:2" ht="30">
      <c r="A31" s="5" t="s">
        <v>11</v>
      </c>
      <c r="B31" s="6" t="s">
        <v>338</v>
      </c>
    </row>
    <row r="32" spans="1:2" ht="30">
      <c r="A32" s="5" t="s">
        <v>12</v>
      </c>
      <c r="B32" s="6" t="s">
        <v>339</v>
      </c>
    </row>
    <row r="33" spans="1:2" ht="45">
      <c r="A33" s="5" t="s">
        <v>13</v>
      </c>
      <c r="B33" s="6" t="s">
        <v>340</v>
      </c>
    </row>
    <row r="34" spans="1:2" ht="30">
      <c r="A34" s="5" t="s">
        <v>14</v>
      </c>
      <c r="B34" s="6" t="s">
        <v>341</v>
      </c>
    </row>
    <row r="35" spans="1:2" ht="45">
      <c r="A35" s="5" t="s">
        <v>15</v>
      </c>
      <c r="B35" s="6" t="s">
        <v>342</v>
      </c>
    </row>
    <row r="36" spans="1:2" ht="30">
      <c r="A36" s="5" t="s">
        <v>16</v>
      </c>
      <c r="B36" s="6" t="s">
        <v>343</v>
      </c>
    </row>
    <row r="37" spans="1:2" ht="60">
      <c r="A37" s="5" t="s">
        <v>17</v>
      </c>
      <c r="B37" s="6" t="s">
        <v>344</v>
      </c>
    </row>
    <row r="38" spans="1:2" ht="60">
      <c r="A38" s="5" t="s">
        <v>18</v>
      </c>
      <c r="B38" s="6" t="s">
        <v>345</v>
      </c>
    </row>
    <row r="39" spans="1:2" ht="30">
      <c r="A39" s="5" t="s">
        <v>19</v>
      </c>
      <c r="B39" s="6" t="s">
        <v>346</v>
      </c>
    </row>
    <row r="40" spans="1:2" ht="30">
      <c r="A40" s="5" t="s">
        <v>20</v>
      </c>
      <c r="B40" s="6" t="s">
        <v>347</v>
      </c>
    </row>
    <row r="41" spans="1:2" ht="15">
      <c r="A41" s="5" t="s">
        <v>21</v>
      </c>
      <c r="B41" s="6" t="s">
        <v>348</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P29" sqref="P29"/>
    </sheetView>
  </sheetViews>
  <sheetFormatPr defaultColWidth="9.140625" defaultRowHeight="15"/>
  <cols>
    <col min="1" max="1" width="13.8515625" style="0" bestFit="1" customWidth="1"/>
    <col min="2" max="3" width="6.00390625" style="0" bestFit="1" customWidth="1"/>
  </cols>
  <sheetData>
    <row r="1" s="12" customFormat="1" ht="15">
      <c r="A1" s="11" t="s">
        <v>367</v>
      </c>
    </row>
    <row r="2" spans="1:3" s="3" customFormat="1" ht="15">
      <c r="A2" s="3" t="s">
        <v>280</v>
      </c>
      <c r="B2" s="3" t="s">
        <v>281</v>
      </c>
      <c r="C2" s="3" t="s">
        <v>282</v>
      </c>
    </row>
    <row r="3" spans="1:3" ht="15">
      <c r="A3">
        <v>2004</v>
      </c>
      <c r="B3">
        <v>15</v>
      </c>
      <c r="C3">
        <v>46</v>
      </c>
    </row>
    <row r="4" spans="1:3" ht="15">
      <c r="A4">
        <v>2005</v>
      </c>
      <c r="B4">
        <v>8</v>
      </c>
      <c r="C4">
        <v>48</v>
      </c>
    </row>
    <row r="5" spans="1:3" ht="15">
      <c r="A5">
        <v>2006</v>
      </c>
      <c r="B5">
        <v>7</v>
      </c>
      <c r="C5">
        <v>35</v>
      </c>
    </row>
    <row r="6" spans="1:3" ht="15">
      <c r="A6">
        <v>2007</v>
      </c>
      <c r="B6">
        <v>8</v>
      </c>
      <c r="C6">
        <v>39</v>
      </c>
    </row>
    <row r="7" spans="1:3" ht="15">
      <c r="A7">
        <v>2008</v>
      </c>
      <c r="B7">
        <v>14</v>
      </c>
      <c r="C7">
        <v>48</v>
      </c>
    </row>
    <row r="8" spans="1:3" ht="15">
      <c r="A8">
        <v>2009</v>
      </c>
      <c r="B8">
        <v>0</v>
      </c>
      <c r="C8">
        <v>34</v>
      </c>
    </row>
    <row r="9" spans="1:3" ht="15">
      <c r="A9">
        <v>2010</v>
      </c>
      <c r="B9">
        <v>5</v>
      </c>
      <c r="C9">
        <v>24</v>
      </c>
    </row>
    <row r="10" spans="1:3" ht="15">
      <c r="A10">
        <v>2011</v>
      </c>
      <c r="B10">
        <v>11</v>
      </c>
      <c r="C10">
        <v>39</v>
      </c>
    </row>
    <row r="11" spans="1:3" ht="15">
      <c r="A11">
        <v>2012</v>
      </c>
      <c r="B11">
        <v>4</v>
      </c>
      <c r="C11">
        <v>27</v>
      </c>
    </row>
    <row r="12" spans="1:3" ht="15">
      <c r="A12">
        <v>2013</v>
      </c>
      <c r="B12">
        <v>8</v>
      </c>
      <c r="C12">
        <v>31</v>
      </c>
    </row>
  </sheetData>
  <sheetProtection/>
  <mergeCells count="1">
    <mergeCell ref="A1:IV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2"/>
  <sheetViews>
    <sheetView zoomScalePageLayoutView="0" workbookViewId="0" topLeftCell="A1">
      <selection activeCell="R12" sqref="R12"/>
    </sheetView>
  </sheetViews>
  <sheetFormatPr defaultColWidth="9.140625" defaultRowHeight="15"/>
  <cols>
    <col min="1" max="1" width="13.8515625" style="0" bestFit="1" customWidth="1"/>
    <col min="2" max="3" width="6.00390625" style="0" bestFit="1" customWidth="1"/>
  </cols>
  <sheetData>
    <row r="1" s="12" customFormat="1" ht="15">
      <c r="A1" s="11" t="s">
        <v>286</v>
      </c>
    </row>
    <row r="2" spans="1:3" s="3" customFormat="1" ht="15">
      <c r="A2" s="3" t="s">
        <v>280</v>
      </c>
      <c r="B2" s="3" t="s">
        <v>281</v>
      </c>
      <c r="C2" s="3" t="s">
        <v>282</v>
      </c>
    </row>
    <row r="3" spans="1:3" ht="15">
      <c r="A3">
        <v>2004</v>
      </c>
      <c r="B3">
        <v>8</v>
      </c>
      <c r="C3">
        <v>20</v>
      </c>
    </row>
    <row r="4" spans="1:3" ht="15">
      <c r="A4">
        <v>2005</v>
      </c>
      <c r="B4">
        <v>3</v>
      </c>
      <c r="C4">
        <v>17</v>
      </c>
    </row>
    <row r="5" spans="1:3" ht="15">
      <c r="A5">
        <v>2006</v>
      </c>
      <c r="B5">
        <v>3</v>
      </c>
      <c r="C5">
        <v>17</v>
      </c>
    </row>
    <row r="6" spans="1:3" ht="15">
      <c r="A6">
        <v>2007</v>
      </c>
      <c r="B6">
        <v>6</v>
      </c>
      <c r="C6">
        <v>22</v>
      </c>
    </row>
    <row r="7" spans="1:3" ht="15">
      <c r="A7">
        <v>2008</v>
      </c>
      <c r="B7">
        <v>6</v>
      </c>
      <c r="C7">
        <v>10</v>
      </c>
    </row>
    <row r="8" spans="1:3" ht="15">
      <c r="A8">
        <v>2009</v>
      </c>
      <c r="B8">
        <v>2</v>
      </c>
      <c r="C8">
        <v>13</v>
      </c>
    </row>
    <row r="9" spans="1:3" ht="15">
      <c r="A9">
        <v>2010</v>
      </c>
      <c r="B9">
        <v>1</v>
      </c>
      <c r="C9">
        <v>6</v>
      </c>
    </row>
    <row r="10" spans="1:3" ht="15">
      <c r="A10">
        <v>2011</v>
      </c>
      <c r="B10">
        <v>5</v>
      </c>
      <c r="C10">
        <v>11</v>
      </c>
    </row>
    <row r="11" spans="1:3" ht="15">
      <c r="A11">
        <v>2012</v>
      </c>
      <c r="B11">
        <v>4</v>
      </c>
      <c r="C11">
        <v>9</v>
      </c>
    </row>
    <row r="12" spans="1:3" ht="15">
      <c r="A12">
        <v>2013</v>
      </c>
      <c r="B12">
        <v>2</v>
      </c>
      <c r="C12">
        <v>13</v>
      </c>
    </row>
  </sheetData>
  <sheetProtection/>
  <mergeCells count="1">
    <mergeCell ref="A1:IV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D12"/>
  <sheetViews>
    <sheetView zoomScalePageLayoutView="0" workbookViewId="0" topLeftCell="A1">
      <selection activeCell="P29" sqref="P29"/>
    </sheetView>
  </sheetViews>
  <sheetFormatPr defaultColWidth="9.140625" defaultRowHeight="15"/>
  <cols>
    <col min="1" max="1" width="13.8515625" style="0" bestFit="1" customWidth="1"/>
    <col min="2" max="3" width="12.00390625" style="0" bestFit="1" customWidth="1"/>
  </cols>
  <sheetData>
    <row r="1" s="12" customFormat="1" ht="15">
      <c r="A1" s="11" t="s">
        <v>368</v>
      </c>
    </row>
    <row r="2" spans="1:3" s="3" customFormat="1" ht="15">
      <c r="A2" s="3" t="s">
        <v>280</v>
      </c>
      <c r="B2" s="3" t="s">
        <v>281</v>
      </c>
      <c r="C2" s="3" t="s">
        <v>282</v>
      </c>
    </row>
    <row r="3" spans="1:3" ht="15">
      <c r="A3" s="9">
        <v>2004</v>
      </c>
      <c r="B3">
        <v>6.108524038060177</v>
      </c>
      <c r="C3">
        <v>18.73280705005121</v>
      </c>
    </row>
    <row r="4" spans="1:3" ht="15">
      <c r="A4" s="9">
        <v>2005</v>
      </c>
      <c r="B4">
        <v>3.0201044578629364</v>
      </c>
      <c r="C4">
        <v>18.120626747177617</v>
      </c>
    </row>
    <row r="5" spans="1:3" ht="15">
      <c r="A5" s="9">
        <v>2006</v>
      </c>
      <c r="B5">
        <v>2.751301955389604</v>
      </c>
      <c r="C5">
        <v>13.75650977694802</v>
      </c>
    </row>
    <row r="6" spans="1:3" ht="15">
      <c r="A6" s="9">
        <v>2007</v>
      </c>
      <c r="B6">
        <v>2.712421602539369</v>
      </c>
      <c r="C6">
        <v>13.223055312379424</v>
      </c>
    </row>
    <row r="7" spans="1:3" ht="15">
      <c r="A7" s="9">
        <v>2008</v>
      </c>
      <c r="B7">
        <v>7.085045341759814</v>
      </c>
      <c r="C7">
        <v>24.291584028890792</v>
      </c>
    </row>
    <row r="8" spans="1:3" ht="15">
      <c r="A8" s="9">
        <v>2009</v>
      </c>
      <c r="B8">
        <v>0</v>
      </c>
      <c r="C8">
        <v>18.462377204828673</v>
      </c>
    </row>
    <row r="9" spans="1:3" ht="15">
      <c r="A9" s="9">
        <v>2010</v>
      </c>
      <c r="B9">
        <v>2.736268583368084</v>
      </c>
      <c r="C9">
        <v>13.134089200166803</v>
      </c>
    </row>
    <row r="10" spans="1:4" ht="15">
      <c r="A10" s="9" t="s">
        <v>363</v>
      </c>
      <c r="D10" t="s">
        <v>364</v>
      </c>
    </row>
    <row r="11" spans="1:3" ht="15">
      <c r="A11" s="9">
        <v>2012</v>
      </c>
      <c r="B11">
        <v>1.9301544654364826</v>
      </c>
      <c r="C11">
        <v>13.028542641696259</v>
      </c>
    </row>
    <row r="12" spans="1:3" ht="15">
      <c r="A12" s="9">
        <v>2013</v>
      </c>
      <c r="B12">
        <v>3.541125077406781</v>
      </c>
      <c r="C12">
        <v>13.721859674951276</v>
      </c>
    </row>
  </sheetData>
  <sheetProtection/>
  <mergeCells count="1">
    <mergeCell ref="A1:IV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12"/>
  <sheetViews>
    <sheetView zoomScalePageLayoutView="0" workbookViewId="0" topLeftCell="A1">
      <selection activeCell="R29" sqref="R29"/>
    </sheetView>
  </sheetViews>
  <sheetFormatPr defaultColWidth="9.140625" defaultRowHeight="15"/>
  <cols>
    <col min="1" max="1" width="13.8515625" style="0" bestFit="1" customWidth="1"/>
    <col min="2" max="3" width="12.00390625" style="0" bestFit="1" customWidth="1"/>
  </cols>
  <sheetData>
    <row r="1" s="12" customFormat="1" ht="15">
      <c r="A1" s="11" t="s">
        <v>287</v>
      </c>
    </row>
    <row r="2" spans="1:3" s="3" customFormat="1" ht="15">
      <c r="A2" s="3" t="s">
        <v>280</v>
      </c>
      <c r="B2" s="3" t="s">
        <v>281</v>
      </c>
      <c r="C2" s="3" t="s">
        <v>282</v>
      </c>
    </row>
    <row r="3" spans="1:3" ht="15">
      <c r="A3">
        <v>2004</v>
      </c>
      <c r="B3">
        <v>10.442637288047097</v>
      </c>
      <c r="C3">
        <v>26.10659322011774</v>
      </c>
    </row>
    <row r="4" spans="1:3" ht="15">
      <c r="A4">
        <v>2005</v>
      </c>
      <c r="B4">
        <v>2.6647717178895007</v>
      </c>
      <c r="C4">
        <v>15.100373068040504</v>
      </c>
    </row>
    <row r="5" spans="1:3" ht="15">
      <c r="A5">
        <v>2006</v>
      </c>
      <c r="B5">
        <v>2.5524485639073564</v>
      </c>
      <c r="C5">
        <v>14.463875195475019</v>
      </c>
    </row>
    <row r="6" spans="1:3" ht="15">
      <c r="A6">
        <v>2007</v>
      </c>
      <c r="B6">
        <v>5.759848861565873</v>
      </c>
      <c r="C6">
        <v>21.119445825741533</v>
      </c>
    </row>
    <row r="7" spans="1:3" ht="15">
      <c r="A7">
        <v>2008</v>
      </c>
      <c r="B7">
        <v>4.967989587093825</v>
      </c>
      <c r="C7">
        <v>8.279982645156375</v>
      </c>
    </row>
    <row r="8" spans="1:3" ht="15">
      <c r="A8">
        <v>2009</v>
      </c>
      <c r="B8">
        <v>1.9206797669831306</v>
      </c>
      <c r="C8">
        <v>12.48441848539035</v>
      </c>
    </row>
    <row r="9" spans="1:3" ht="15">
      <c r="A9">
        <v>2010</v>
      </c>
      <c r="B9">
        <v>0.7958944580277099</v>
      </c>
      <c r="C9">
        <v>4.77536674816626</v>
      </c>
    </row>
    <row r="10" spans="1:4" ht="15">
      <c r="A10" t="s">
        <v>363</v>
      </c>
      <c r="D10" t="s">
        <v>364</v>
      </c>
    </row>
    <row r="11" spans="1:3" ht="15">
      <c r="A11">
        <v>2012</v>
      </c>
      <c r="B11">
        <v>2.795929964750313</v>
      </c>
      <c r="C11">
        <v>6.290842420688204</v>
      </c>
    </row>
    <row r="12" spans="1:3" ht="15">
      <c r="A12">
        <v>2013</v>
      </c>
      <c r="B12">
        <v>1.8325809061562808</v>
      </c>
      <c r="C12">
        <v>11.911775890015825</v>
      </c>
    </row>
  </sheetData>
  <sheetProtection/>
  <mergeCells count="1">
    <mergeCell ref="A1:IV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4"/>
  <sheetViews>
    <sheetView zoomScalePageLayoutView="0" workbookViewId="0" topLeftCell="A1">
      <selection activeCell="L33" sqref="L33"/>
    </sheetView>
  </sheetViews>
  <sheetFormatPr defaultColWidth="9.140625" defaultRowHeight="15"/>
  <cols>
    <col min="1" max="1" width="38.57421875" style="0" bestFit="1" customWidth="1"/>
    <col min="2" max="2" width="21.140625" style="0" bestFit="1" customWidth="1"/>
    <col min="3" max="3" width="25.8515625" style="0" bestFit="1" customWidth="1"/>
  </cols>
  <sheetData>
    <row r="1" s="12" customFormat="1" ht="15">
      <c r="A1" s="11" t="s">
        <v>369</v>
      </c>
    </row>
    <row r="2" spans="1:3" s="3" customFormat="1" ht="15">
      <c r="A2" s="3" t="s">
        <v>288</v>
      </c>
      <c r="B2" s="3" t="s">
        <v>281</v>
      </c>
      <c r="C2" s="3" t="s">
        <v>362</v>
      </c>
    </row>
    <row r="3" spans="1:3" ht="15">
      <c r="A3" t="s">
        <v>289</v>
      </c>
      <c r="B3">
        <v>0</v>
      </c>
      <c r="C3">
        <v>6</v>
      </c>
    </row>
    <row r="4" spans="1:3" ht="15">
      <c r="A4" t="s">
        <v>290</v>
      </c>
      <c r="B4">
        <v>0</v>
      </c>
      <c r="C4">
        <v>6</v>
      </c>
    </row>
    <row r="5" spans="1:3" ht="15">
      <c r="A5" t="s">
        <v>291</v>
      </c>
      <c r="B5">
        <v>0</v>
      </c>
      <c r="C5">
        <v>4</v>
      </c>
    </row>
    <row r="6" spans="1:3" ht="15">
      <c r="A6" t="s">
        <v>292</v>
      </c>
      <c r="B6">
        <v>3</v>
      </c>
      <c r="C6">
        <v>0</v>
      </c>
    </row>
    <row r="7" spans="1:3" ht="15">
      <c r="A7" t="s">
        <v>293</v>
      </c>
      <c r="B7">
        <v>1</v>
      </c>
      <c r="C7">
        <v>2</v>
      </c>
    </row>
    <row r="8" spans="1:3" ht="15">
      <c r="A8" t="s">
        <v>294</v>
      </c>
      <c r="B8">
        <v>2</v>
      </c>
      <c r="C8">
        <v>0</v>
      </c>
    </row>
    <row r="9" spans="1:3" ht="15">
      <c r="A9" t="s">
        <v>295</v>
      </c>
      <c r="B9">
        <v>1</v>
      </c>
      <c r="C9">
        <v>1</v>
      </c>
    </row>
    <row r="10" spans="1:3" ht="15">
      <c r="A10" t="s">
        <v>296</v>
      </c>
      <c r="B10">
        <v>1</v>
      </c>
      <c r="C10">
        <v>0</v>
      </c>
    </row>
    <row r="11" spans="1:3" ht="15">
      <c r="A11" t="s">
        <v>297</v>
      </c>
      <c r="B11">
        <v>0</v>
      </c>
      <c r="C11">
        <v>1</v>
      </c>
    </row>
    <row r="12" spans="1:3" ht="15">
      <c r="A12" t="s">
        <v>298</v>
      </c>
      <c r="B12">
        <v>0</v>
      </c>
      <c r="C12">
        <v>1</v>
      </c>
    </row>
    <row r="13" spans="1:3" ht="15">
      <c r="A13" t="s">
        <v>299</v>
      </c>
      <c r="B13">
        <v>0</v>
      </c>
      <c r="C13">
        <v>1</v>
      </c>
    </row>
    <row r="14" spans="1:3" ht="15">
      <c r="A14" t="s">
        <v>300</v>
      </c>
      <c r="B14">
        <v>0</v>
      </c>
      <c r="C14">
        <v>1</v>
      </c>
    </row>
  </sheetData>
  <sheetProtection/>
  <mergeCells count="1">
    <mergeCell ref="A1:IV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10"/>
  <sheetViews>
    <sheetView zoomScalePageLayoutView="0" workbookViewId="0" topLeftCell="A1">
      <selection activeCell="H29" sqref="H29"/>
    </sheetView>
  </sheetViews>
  <sheetFormatPr defaultColWidth="9.140625" defaultRowHeight="15"/>
  <cols>
    <col min="1" max="1" width="18.57421875" style="0" bestFit="1" customWidth="1"/>
    <col min="2" max="2" width="29.28125" style="0" bestFit="1" customWidth="1"/>
    <col min="3" max="3" width="33.8515625" style="0" bestFit="1" customWidth="1"/>
  </cols>
  <sheetData>
    <row r="1" s="12" customFormat="1" ht="15">
      <c r="A1" s="11" t="s">
        <v>370</v>
      </c>
    </row>
    <row r="2" spans="1:3" s="3" customFormat="1" ht="15">
      <c r="A2" s="3" t="s">
        <v>301</v>
      </c>
      <c r="B2" s="3" t="s">
        <v>281</v>
      </c>
      <c r="C2" s="3" t="s">
        <v>362</v>
      </c>
    </row>
    <row r="3" spans="1:3" ht="15">
      <c r="A3" t="s">
        <v>302</v>
      </c>
      <c r="B3">
        <v>5</v>
      </c>
      <c r="C3">
        <v>4</v>
      </c>
    </row>
    <row r="4" spans="1:3" ht="15">
      <c r="A4" t="s">
        <v>303</v>
      </c>
      <c r="B4">
        <v>0</v>
      </c>
      <c r="C4">
        <v>7</v>
      </c>
    </row>
    <row r="5" spans="1:3" ht="15">
      <c r="A5" t="s">
        <v>304</v>
      </c>
      <c r="B5">
        <v>2</v>
      </c>
      <c r="C5">
        <v>2</v>
      </c>
    </row>
    <row r="6" spans="1:3" ht="15">
      <c r="A6" t="s">
        <v>305</v>
      </c>
      <c r="B6">
        <v>0</v>
      </c>
      <c r="C6">
        <v>4</v>
      </c>
    </row>
    <row r="7" spans="1:3" ht="15">
      <c r="A7" t="s">
        <v>306</v>
      </c>
      <c r="B7">
        <v>0</v>
      </c>
      <c r="C7">
        <v>3</v>
      </c>
    </row>
    <row r="8" spans="1:3" ht="15">
      <c r="A8" t="s">
        <v>307</v>
      </c>
      <c r="B8">
        <v>0</v>
      </c>
      <c r="C8">
        <v>2</v>
      </c>
    </row>
    <row r="9" spans="1:3" ht="15">
      <c r="A9" t="s">
        <v>308</v>
      </c>
      <c r="B9">
        <v>1</v>
      </c>
      <c r="C9">
        <v>0</v>
      </c>
    </row>
    <row r="10" spans="1:3" ht="15">
      <c r="A10" t="s">
        <v>309</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10"/>
  <sheetViews>
    <sheetView zoomScalePageLayoutView="0" workbookViewId="0" topLeftCell="A1">
      <selection activeCell="H33" sqref="H33"/>
    </sheetView>
  </sheetViews>
  <sheetFormatPr defaultColWidth="9.140625" defaultRowHeight="15"/>
  <cols>
    <col min="1" max="1" width="38.57421875" style="0" bestFit="1" customWidth="1"/>
    <col min="2" max="2" width="21.140625" style="0" bestFit="1" customWidth="1"/>
    <col min="3" max="3" width="25.8515625" style="0" bestFit="1" customWidth="1"/>
  </cols>
  <sheetData>
    <row r="1" s="12" customFormat="1" ht="15">
      <c r="A1" s="11" t="s">
        <v>371</v>
      </c>
    </row>
    <row r="2" spans="1:3" s="3" customFormat="1" ht="15">
      <c r="A2" s="3" t="s">
        <v>288</v>
      </c>
      <c r="B2" s="3" t="s">
        <v>281</v>
      </c>
      <c r="C2" s="3" t="s">
        <v>362</v>
      </c>
    </row>
    <row r="3" spans="1:3" ht="15">
      <c r="A3" t="s">
        <v>290</v>
      </c>
      <c r="B3">
        <v>1</v>
      </c>
      <c r="C3">
        <v>4</v>
      </c>
    </row>
    <row r="4" spans="1:3" ht="15">
      <c r="A4" t="s">
        <v>294</v>
      </c>
      <c r="B4">
        <v>1</v>
      </c>
      <c r="C4">
        <v>1</v>
      </c>
    </row>
    <row r="5" spans="1:3" ht="15">
      <c r="A5" t="s">
        <v>297</v>
      </c>
      <c r="B5">
        <v>0</v>
      </c>
      <c r="C5">
        <v>1</v>
      </c>
    </row>
    <row r="6" spans="1:3" ht="15">
      <c r="A6" t="s">
        <v>298</v>
      </c>
      <c r="B6">
        <v>0</v>
      </c>
      <c r="C6">
        <v>1</v>
      </c>
    </row>
    <row r="7" spans="1:3" ht="15">
      <c r="A7" t="s">
        <v>292</v>
      </c>
      <c r="B7">
        <v>0</v>
      </c>
      <c r="C7">
        <v>1</v>
      </c>
    </row>
    <row r="8" spans="1:3" ht="15">
      <c r="A8" t="s">
        <v>310</v>
      </c>
      <c r="B8">
        <v>0</v>
      </c>
      <c r="C8">
        <v>1</v>
      </c>
    </row>
    <row r="9" spans="1:3" ht="15">
      <c r="A9" t="s">
        <v>291</v>
      </c>
      <c r="B9">
        <v>0</v>
      </c>
      <c r="C9">
        <v>1</v>
      </c>
    </row>
    <row r="10" spans="1:3" ht="15">
      <c r="A10" t="s">
        <v>311</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8"/>
  <sheetViews>
    <sheetView zoomScalePageLayoutView="0" workbookViewId="0" topLeftCell="A1">
      <selection activeCell="K24" sqref="K24"/>
    </sheetView>
  </sheetViews>
  <sheetFormatPr defaultColWidth="9.140625" defaultRowHeight="15"/>
  <cols>
    <col min="1" max="1" width="18.57421875" style="0" bestFit="1" customWidth="1"/>
    <col min="2" max="2" width="29.28125" style="0" bestFit="1" customWidth="1"/>
    <col min="3" max="3" width="33.8515625" style="0" bestFit="1" customWidth="1"/>
  </cols>
  <sheetData>
    <row r="1" s="12" customFormat="1" ht="15">
      <c r="A1" s="11" t="s">
        <v>372</v>
      </c>
    </row>
    <row r="2" spans="1:3" s="3" customFormat="1" ht="15">
      <c r="A2" s="3" t="s">
        <v>301</v>
      </c>
      <c r="B2" s="3" t="s">
        <v>281</v>
      </c>
      <c r="C2" s="3" t="s">
        <v>362</v>
      </c>
    </row>
    <row r="3" spans="1:3" ht="15">
      <c r="A3" t="s">
        <v>305</v>
      </c>
      <c r="B3">
        <v>2</v>
      </c>
      <c r="C3">
        <v>1</v>
      </c>
    </row>
    <row r="4" spans="1:3" ht="15">
      <c r="A4" t="s">
        <v>302</v>
      </c>
      <c r="B4">
        <v>0</v>
      </c>
      <c r="C4">
        <v>3</v>
      </c>
    </row>
    <row r="5" spans="1:3" ht="15">
      <c r="A5" t="s">
        <v>306</v>
      </c>
      <c r="B5">
        <v>0</v>
      </c>
      <c r="C5">
        <v>2</v>
      </c>
    </row>
    <row r="6" spans="1:3" ht="15">
      <c r="A6" t="s">
        <v>309</v>
      </c>
      <c r="B6">
        <v>0</v>
      </c>
      <c r="C6">
        <v>2</v>
      </c>
    </row>
    <row r="7" spans="1:3" ht="15">
      <c r="A7" t="s">
        <v>303</v>
      </c>
      <c r="B7">
        <v>0</v>
      </c>
      <c r="C7">
        <v>2</v>
      </c>
    </row>
    <row r="8" spans="1:3" ht="15">
      <c r="A8" t="s">
        <v>312</v>
      </c>
      <c r="B8">
        <v>0</v>
      </c>
      <c r="C8">
        <v>1</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53"/>
  <sheetViews>
    <sheetView tabSelected="1" zoomScalePageLayoutView="0" workbookViewId="0" topLeftCell="A1">
      <selection activeCell="A1" sqref="A1:IV1"/>
    </sheetView>
  </sheetViews>
  <sheetFormatPr defaultColWidth="9.140625" defaultRowHeight="15"/>
  <cols>
    <col min="1" max="1" width="12.8515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15.00390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12" customFormat="1" ht="15">
      <c r="A1" s="11" t="s">
        <v>0</v>
      </c>
    </row>
    <row r="2" spans="1:21" s="3" customFormat="1" ht="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5">
      <c r="A3" t="s">
        <v>22</v>
      </c>
      <c r="B3">
        <v>1</v>
      </c>
      <c r="C3" s="1">
        <v>41285</v>
      </c>
      <c r="D3" t="s">
        <v>23</v>
      </c>
      <c r="E3" t="s">
        <v>24</v>
      </c>
      <c r="F3" t="s">
        <v>25</v>
      </c>
      <c r="G3" t="s">
        <v>26</v>
      </c>
      <c r="H3" t="s">
        <v>27</v>
      </c>
      <c r="K3" t="s">
        <v>28</v>
      </c>
      <c r="L3" t="s">
        <v>29</v>
      </c>
      <c r="M3" t="s">
        <v>30</v>
      </c>
      <c r="N3" t="s">
        <v>31</v>
      </c>
      <c r="O3" t="s">
        <v>32</v>
      </c>
      <c r="P3" t="s">
        <v>33</v>
      </c>
      <c r="Q3" t="s">
        <v>34</v>
      </c>
      <c r="S3" t="s">
        <v>35</v>
      </c>
      <c r="T3" t="s">
        <v>36</v>
      </c>
      <c r="U3" s="2" t="str">
        <f>HYPERLINK("http://www.ntsb.gov/_layouts/ntsb.aviation/brief.aspx?ev_id=20130111X94242&amp;key=1","Synopsis")</f>
        <v>Synopsis</v>
      </c>
    </row>
    <row r="4" spans="1:21" ht="15">
      <c r="A4" t="s">
        <v>37</v>
      </c>
      <c r="B4">
        <v>1</v>
      </c>
      <c r="C4" s="1">
        <v>41289</v>
      </c>
      <c r="D4" t="s">
        <v>38</v>
      </c>
      <c r="E4" t="s">
        <v>39</v>
      </c>
      <c r="F4" t="s">
        <v>40</v>
      </c>
      <c r="G4" t="s">
        <v>41</v>
      </c>
      <c r="H4" t="s">
        <v>27</v>
      </c>
      <c r="I4">
        <v>1</v>
      </c>
      <c r="K4" t="s">
        <v>42</v>
      </c>
      <c r="L4" t="s">
        <v>43</v>
      </c>
      <c r="M4" t="s">
        <v>30</v>
      </c>
      <c r="N4" t="s">
        <v>31</v>
      </c>
      <c r="O4" t="s">
        <v>32</v>
      </c>
      <c r="P4" t="s">
        <v>44</v>
      </c>
      <c r="Q4" t="s">
        <v>34</v>
      </c>
      <c r="S4" t="s">
        <v>45</v>
      </c>
      <c r="T4" t="s">
        <v>46</v>
      </c>
      <c r="U4" s="2" t="str">
        <f>HYPERLINK("http://www.ntsb.gov/_layouts/ntsb.aviation/brief.aspx?ev_id=20130116X44104&amp;key=1","Synopsis")</f>
        <v>Synopsis</v>
      </c>
    </row>
    <row r="5" spans="1:21" ht="15">
      <c r="A5" t="s">
        <v>47</v>
      </c>
      <c r="B5">
        <v>1</v>
      </c>
      <c r="C5" s="1">
        <v>41319</v>
      </c>
      <c r="D5" t="s">
        <v>48</v>
      </c>
      <c r="E5" t="s">
        <v>49</v>
      </c>
      <c r="F5" t="s">
        <v>50</v>
      </c>
      <c r="G5" t="s">
        <v>51</v>
      </c>
      <c r="H5" t="s">
        <v>27</v>
      </c>
      <c r="K5" t="s">
        <v>28</v>
      </c>
      <c r="L5" t="s">
        <v>29</v>
      </c>
      <c r="M5" t="s">
        <v>30</v>
      </c>
      <c r="N5" t="s">
        <v>52</v>
      </c>
      <c r="O5" t="s">
        <v>32</v>
      </c>
      <c r="P5" t="s">
        <v>44</v>
      </c>
      <c r="Q5" t="s">
        <v>53</v>
      </c>
      <c r="S5" t="s">
        <v>54</v>
      </c>
      <c r="T5" t="s">
        <v>55</v>
      </c>
      <c r="U5" s="2" t="str">
        <f>HYPERLINK("http://www.ntsb.gov/_layouts/ntsb.aviation/brief.aspx?ev_id=20130215X30422&amp;key=1","Synopsis")</f>
        <v>Synopsis</v>
      </c>
    </row>
    <row r="6" spans="1:21" ht="15">
      <c r="A6" t="s">
        <v>56</v>
      </c>
      <c r="B6">
        <v>1</v>
      </c>
      <c r="C6" s="1">
        <v>41321</v>
      </c>
      <c r="D6" t="s">
        <v>57</v>
      </c>
      <c r="E6" t="s">
        <v>58</v>
      </c>
      <c r="F6" t="s">
        <v>59</v>
      </c>
      <c r="G6" t="s">
        <v>60</v>
      </c>
      <c r="H6" t="s">
        <v>27</v>
      </c>
      <c r="K6" t="s">
        <v>28</v>
      </c>
      <c r="L6" t="s">
        <v>29</v>
      </c>
      <c r="M6" t="s">
        <v>30</v>
      </c>
      <c r="N6" t="s">
        <v>52</v>
      </c>
      <c r="O6" t="s">
        <v>32</v>
      </c>
      <c r="P6" t="s">
        <v>33</v>
      </c>
      <c r="Q6" t="s">
        <v>34</v>
      </c>
      <c r="S6" t="s">
        <v>61</v>
      </c>
      <c r="T6" t="s">
        <v>36</v>
      </c>
      <c r="U6" s="2" t="str">
        <f>HYPERLINK("http://www.ntsb.gov/_layouts/ntsb.aviation/brief.aspx?ev_id=20130216X24215&amp;key=1","Synopsis")</f>
        <v>Synopsis</v>
      </c>
    </row>
    <row r="7" spans="1:21" ht="15">
      <c r="A7" t="s">
        <v>62</v>
      </c>
      <c r="B7">
        <v>1</v>
      </c>
      <c r="C7" s="1">
        <v>41339</v>
      </c>
      <c r="D7" t="s">
        <v>63</v>
      </c>
      <c r="E7" t="s">
        <v>64</v>
      </c>
      <c r="F7" t="s">
        <v>65</v>
      </c>
      <c r="G7" t="s">
        <v>60</v>
      </c>
      <c r="H7" t="s">
        <v>27</v>
      </c>
      <c r="K7" t="s">
        <v>28</v>
      </c>
      <c r="L7" t="s">
        <v>29</v>
      </c>
      <c r="M7" t="s">
        <v>30</v>
      </c>
      <c r="N7" t="s">
        <v>52</v>
      </c>
      <c r="O7" t="s">
        <v>32</v>
      </c>
      <c r="P7" t="s">
        <v>44</v>
      </c>
      <c r="Q7" t="s">
        <v>34</v>
      </c>
      <c r="S7" t="s">
        <v>66</v>
      </c>
      <c r="T7" t="s">
        <v>67</v>
      </c>
      <c r="U7" s="2" t="str">
        <f>HYPERLINK("http://www.ntsb.gov/_layouts/ntsb.aviation/brief.aspx?ev_id=20130308X62710&amp;key=1","Synopsis")</f>
        <v>Synopsis</v>
      </c>
    </row>
    <row r="8" spans="1:21" ht="15">
      <c r="A8" t="s">
        <v>68</v>
      </c>
      <c r="B8">
        <v>1</v>
      </c>
      <c r="C8" s="1">
        <v>41341</v>
      </c>
      <c r="D8" t="s">
        <v>69</v>
      </c>
      <c r="E8" t="s">
        <v>70</v>
      </c>
      <c r="F8" t="s">
        <v>71</v>
      </c>
      <c r="G8" t="s">
        <v>60</v>
      </c>
      <c r="H8" t="s">
        <v>27</v>
      </c>
      <c r="I8">
        <v>2</v>
      </c>
      <c r="K8" t="s">
        <v>42</v>
      </c>
      <c r="L8" t="s">
        <v>43</v>
      </c>
      <c r="M8" t="s">
        <v>30</v>
      </c>
      <c r="N8" t="s">
        <v>31</v>
      </c>
      <c r="O8" t="s">
        <v>32</v>
      </c>
      <c r="P8" t="s">
        <v>44</v>
      </c>
      <c r="Q8" t="s">
        <v>34</v>
      </c>
      <c r="S8" t="s">
        <v>54</v>
      </c>
      <c r="T8" t="s">
        <v>67</v>
      </c>
      <c r="U8" s="2" t="str">
        <f>HYPERLINK("http://www.ntsb.gov/_layouts/ntsb.aviation/brief.aspx?ev_id=20130308X64149&amp;key=1","Synopsis")</f>
        <v>Synopsis</v>
      </c>
    </row>
    <row r="9" spans="1:21" ht="15">
      <c r="A9" t="s">
        <v>72</v>
      </c>
      <c r="B9">
        <v>1</v>
      </c>
      <c r="C9" s="1">
        <v>41341</v>
      </c>
      <c r="D9" t="s">
        <v>73</v>
      </c>
      <c r="E9" t="s">
        <v>74</v>
      </c>
      <c r="F9" t="s">
        <v>75</v>
      </c>
      <c r="G9" t="s">
        <v>60</v>
      </c>
      <c r="H9" t="s">
        <v>27</v>
      </c>
      <c r="K9" t="s">
        <v>28</v>
      </c>
      <c r="L9" t="s">
        <v>29</v>
      </c>
      <c r="M9" t="s">
        <v>30</v>
      </c>
      <c r="N9" t="s">
        <v>52</v>
      </c>
      <c r="O9" t="s">
        <v>32</v>
      </c>
      <c r="P9" t="s">
        <v>44</v>
      </c>
      <c r="Q9" t="s">
        <v>34</v>
      </c>
      <c r="S9" t="s">
        <v>76</v>
      </c>
      <c r="T9" t="s">
        <v>77</v>
      </c>
      <c r="U9" s="2" t="str">
        <f>HYPERLINK("http://www.ntsb.gov/_layouts/ntsb.aviation/brief.aspx?ev_id=20130319X10711&amp;key=1","Synopsis")</f>
        <v>Synopsis</v>
      </c>
    </row>
    <row r="10" spans="1:21" ht="15">
      <c r="A10" t="s">
        <v>78</v>
      </c>
      <c r="B10">
        <v>1</v>
      </c>
      <c r="C10" s="1">
        <v>41359</v>
      </c>
      <c r="D10" t="s">
        <v>79</v>
      </c>
      <c r="E10" t="s">
        <v>80</v>
      </c>
      <c r="F10" t="s">
        <v>81</v>
      </c>
      <c r="G10" t="s">
        <v>60</v>
      </c>
      <c r="H10" t="s">
        <v>27</v>
      </c>
      <c r="K10" t="s">
        <v>28</v>
      </c>
      <c r="L10" t="s">
        <v>29</v>
      </c>
      <c r="M10" t="s">
        <v>30</v>
      </c>
      <c r="N10" t="s">
        <v>52</v>
      </c>
      <c r="O10" t="s">
        <v>32</v>
      </c>
      <c r="P10" t="s">
        <v>44</v>
      </c>
      <c r="Q10" t="s">
        <v>34</v>
      </c>
      <c r="S10" t="s">
        <v>61</v>
      </c>
      <c r="T10" t="s">
        <v>77</v>
      </c>
      <c r="U10" s="2" t="str">
        <f>HYPERLINK("http://www.ntsb.gov/_layouts/ntsb.aviation/brief.aspx?ev_id=20130423X52029&amp;key=1","Synopsis")</f>
        <v>Synopsis</v>
      </c>
    </row>
    <row r="11" spans="1:21" ht="15">
      <c r="A11" t="s">
        <v>82</v>
      </c>
      <c r="B11">
        <v>1</v>
      </c>
      <c r="C11" s="1">
        <v>41379</v>
      </c>
      <c r="D11" t="s">
        <v>83</v>
      </c>
      <c r="E11" t="s">
        <v>84</v>
      </c>
      <c r="F11" t="s">
        <v>85</v>
      </c>
      <c r="G11" t="s">
        <v>60</v>
      </c>
      <c r="H11" t="s">
        <v>27</v>
      </c>
      <c r="K11" t="s">
        <v>28</v>
      </c>
      <c r="L11" t="s">
        <v>29</v>
      </c>
      <c r="M11" t="s">
        <v>30</v>
      </c>
      <c r="N11" t="s">
        <v>52</v>
      </c>
      <c r="O11" t="s">
        <v>32</v>
      </c>
      <c r="P11" t="s">
        <v>44</v>
      </c>
      <c r="Q11" t="s">
        <v>34</v>
      </c>
      <c r="S11" t="s">
        <v>86</v>
      </c>
      <c r="T11" t="s">
        <v>36</v>
      </c>
      <c r="U11" s="2" t="str">
        <f>HYPERLINK("http://www.ntsb.gov/_layouts/ntsb.aviation/brief.aspx?ev_id=20130425X71532&amp;key=1","Synopsis")</f>
        <v>Synopsis</v>
      </c>
    </row>
    <row r="12" spans="1:21" ht="15">
      <c r="A12" t="s">
        <v>87</v>
      </c>
      <c r="B12">
        <v>1</v>
      </c>
      <c r="C12" s="1">
        <v>41394</v>
      </c>
      <c r="D12" t="s">
        <v>88</v>
      </c>
      <c r="E12" t="s">
        <v>89</v>
      </c>
      <c r="F12" t="s">
        <v>90</v>
      </c>
      <c r="G12" t="s">
        <v>60</v>
      </c>
      <c r="H12" t="s">
        <v>27</v>
      </c>
      <c r="K12" t="s">
        <v>28</v>
      </c>
      <c r="L12" t="s">
        <v>29</v>
      </c>
      <c r="M12" t="s">
        <v>30</v>
      </c>
      <c r="N12" t="s">
        <v>52</v>
      </c>
      <c r="O12" t="s">
        <v>32</v>
      </c>
      <c r="P12" t="s">
        <v>44</v>
      </c>
      <c r="Q12" t="s">
        <v>53</v>
      </c>
      <c r="S12" t="s">
        <v>61</v>
      </c>
      <c r="T12" t="s">
        <v>36</v>
      </c>
      <c r="U12" s="2" t="str">
        <f>HYPERLINK("http://www.ntsb.gov/_layouts/ntsb.aviation/brief.aspx?ev_id=20130507X12521&amp;key=1","Synopsis")</f>
        <v>Synopsis</v>
      </c>
    </row>
    <row r="13" spans="1:21" ht="15">
      <c r="A13" t="s">
        <v>91</v>
      </c>
      <c r="B13">
        <v>1</v>
      </c>
      <c r="C13" s="1">
        <v>41398</v>
      </c>
      <c r="D13" t="s">
        <v>92</v>
      </c>
      <c r="E13" t="s">
        <v>93</v>
      </c>
      <c r="F13" t="s">
        <v>94</v>
      </c>
      <c r="G13" t="s">
        <v>60</v>
      </c>
      <c r="H13" t="s">
        <v>27</v>
      </c>
      <c r="K13" t="s">
        <v>95</v>
      </c>
      <c r="L13" t="s">
        <v>29</v>
      </c>
      <c r="M13" t="s">
        <v>30</v>
      </c>
      <c r="N13" t="s">
        <v>52</v>
      </c>
      <c r="O13" t="s">
        <v>32</v>
      </c>
      <c r="P13" t="s">
        <v>33</v>
      </c>
      <c r="Q13" t="s">
        <v>34</v>
      </c>
      <c r="S13" t="s">
        <v>54</v>
      </c>
      <c r="T13" t="s">
        <v>55</v>
      </c>
      <c r="U13" s="2" t="str">
        <f>HYPERLINK("http://www.ntsb.gov/_layouts/ntsb.aviation/brief.aspx?ev_id=20130508X32011&amp;key=1","Synopsis")</f>
        <v>Synopsis</v>
      </c>
    </row>
    <row r="14" spans="1:21" ht="15">
      <c r="A14" t="s">
        <v>96</v>
      </c>
      <c r="B14">
        <v>1</v>
      </c>
      <c r="C14" s="1">
        <v>41408</v>
      </c>
      <c r="D14" t="s">
        <v>97</v>
      </c>
      <c r="E14" t="s">
        <v>98</v>
      </c>
      <c r="F14" t="s">
        <v>99</v>
      </c>
      <c r="G14" t="s">
        <v>100</v>
      </c>
      <c r="H14" t="s">
        <v>27</v>
      </c>
      <c r="K14" t="s">
        <v>28</v>
      </c>
      <c r="L14" t="s">
        <v>29</v>
      </c>
      <c r="M14" t="s">
        <v>30</v>
      </c>
      <c r="N14" t="s">
        <v>52</v>
      </c>
      <c r="O14" t="s">
        <v>32</v>
      </c>
      <c r="P14" t="s">
        <v>44</v>
      </c>
      <c r="Q14" t="s">
        <v>34</v>
      </c>
      <c r="S14" t="s">
        <v>101</v>
      </c>
      <c r="T14" t="s">
        <v>55</v>
      </c>
      <c r="U14" s="2" t="str">
        <f>HYPERLINK("http://www.ntsb.gov/_layouts/ntsb.aviation/brief.aspx?ev_id=20130529X24026&amp;key=1","Synopsis")</f>
        <v>Synopsis</v>
      </c>
    </row>
    <row r="15" spans="1:21" ht="15">
      <c r="A15" t="s">
        <v>102</v>
      </c>
      <c r="B15">
        <v>1</v>
      </c>
      <c r="C15" s="1">
        <v>41424</v>
      </c>
      <c r="D15" t="s">
        <v>103</v>
      </c>
      <c r="E15" t="s">
        <v>104</v>
      </c>
      <c r="F15" t="s">
        <v>105</v>
      </c>
      <c r="G15" t="s">
        <v>60</v>
      </c>
      <c r="H15" t="s">
        <v>27</v>
      </c>
      <c r="K15" t="s">
        <v>28</v>
      </c>
      <c r="L15" t="s">
        <v>29</v>
      </c>
      <c r="M15" t="s">
        <v>30</v>
      </c>
      <c r="N15" t="s">
        <v>52</v>
      </c>
      <c r="O15" t="s">
        <v>32</v>
      </c>
      <c r="P15" t="s">
        <v>44</v>
      </c>
      <c r="Q15" t="s">
        <v>34</v>
      </c>
      <c r="S15" t="s">
        <v>86</v>
      </c>
      <c r="T15" t="s">
        <v>36</v>
      </c>
      <c r="U15" s="2" t="str">
        <f>HYPERLINK("http://www.ntsb.gov/_layouts/ntsb.aviation/brief.aspx?ev_id=20130604X45342&amp;key=1","Synopsis")</f>
        <v>Synopsis</v>
      </c>
    </row>
    <row r="16" spans="1:21" ht="15">
      <c r="A16" t="s">
        <v>106</v>
      </c>
      <c r="B16">
        <v>1</v>
      </c>
      <c r="C16" s="1">
        <v>41429</v>
      </c>
      <c r="D16" t="s">
        <v>107</v>
      </c>
      <c r="E16" t="s">
        <v>108</v>
      </c>
      <c r="F16" t="s">
        <v>109</v>
      </c>
      <c r="G16" t="s">
        <v>60</v>
      </c>
      <c r="H16" t="s">
        <v>27</v>
      </c>
      <c r="I16">
        <v>1</v>
      </c>
      <c r="J16">
        <v>2</v>
      </c>
      <c r="K16" t="s">
        <v>42</v>
      </c>
      <c r="L16" t="s">
        <v>29</v>
      </c>
      <c r="M16" t="s">
        <v>30</v>
      </c>
      <c r="N16" t="s">
        <v>52</v>
      </c>
      <c r="O16" t="s">
        <v>32</v>
      </c>
      <c r="P16" t="s">
        <v>44</v>
      </c>
      <c r="Q16" t="s">
        <v>34</v>
      </c>
      <c r="S16" t="s">
        <v>110</v>
      </c>
      <c r="T16" t="s">
        <v>67</v>
      </c>
      <c r="U16" s="2" t="str">
        <f>HYPERLINK("http://www.ntsb.gov/_layouts/ntsb.aviation/brief.aspx?ev_id=20130605X32343&amp;key=1","Synopsis")</f>
        <v>Synopsis</v>
      </c>
    </row>
    <row r="17" spans="1:21" ht="15">
      <c r="A17" t="s">
        <v>111</v>
      </c>
      <c r="B17">
        <v>1</v>
      </c>
      <c r="C17" s="1">
        <v>41436</v>
      </c>
      <c r="D17" t="s">
        <v>112</v>
      </c>
      <c r="E17" t="s">
        <v>113</v>
      </c>
      <c r="F17" t="s">
        <v>114</v>
      </c>
      <c r="G17" t="s">
        <v>115</v>
      </c>
      <c r="H17" t="s">
        <v>27</v>
      </c>
      <c r="I17">
        <v>1</v>
      </c>
      <c r="J17">
        <v>1</v>
      </c>
      <c r="K17" t="s">
        <v>42</v>
      </c>
      <c r="L17" t="s">
        <v>29</v>
      </c>
      <c r="M17" t="s">
        <v>30</v>
      </c>
      <c r="N17" t="s">
        <v>52</v>
      </c>
      <c r="O17" t="s">
        <v>32</v>
      </c>
      <c r="P17" t="s">
        <v>44</v>
      </c>
      <c r="Q17" t="s">
        <v>53</v>
      </c>
      <c r="S17" t="s">
        <v>116</v>
      </c>
      <c r="T17" t="s">
        <v>117</v>
      </c>
      <c r="U17" s="2" t="str">
        <f>HYPERLINK("http://www.ntsb.gov/_layouts/ntsb.aviation/brief.aspx?ev_id=20130612X12326&amp;key=1","Synopsis")</f>
        <v>Synopsis</v>
      </c>
    </row>
    <row r="18" spans="1:21" ht="15">
      <c r="A18" t="s">
        <v>118</v>
      </c>
      <c r="B18">
        <v>1</v>
      </c>
      <c r="C18" s="1">
        <v>41439</v>
      </c>
      <c r="D18" t="s">
        <v>119</v>
      </c>
      <c r="E18" t="s">
        <v>120</v>
      </c>
      <c r="F18" t="s">
        <v>121</v>
      </c>
      <c r="G18" t="s">
        <v>122</v>
      </c>
      <c r="H18" t="s">
        <v>27</v>
      </c>
      <c r="K18" t="s">
        <v>28</v>
      </c>
      <c r="L18" t="s">
        <v>29</v>
      </c>
      <c r="M18" t="s">
        <v>30</v>
      </c>
      <c r="N18" t="s">
        <v>52</v>
      </c>
      <c r="O18" t="s">
        <v>32</v>
      </c>
      <c r="P18" t="s">
        <v>44</v>
      </c>
      <c r="Q18" t="s">
        <v>34</v>
      </c>
      <c r="S18" t="s">
        <v>86</v>
      </c>
      <c r="T18" t="s">
        <v>36</v>
      </c>
      <c r="U18" s="2" t="str">
        <f>HYPERLINK("http://www.ntsb.gov/_layouts/ntsb.aviation/brief.aspx?ev_id=20130616X52756&amp;key=1","Synopsis")</f>
        <v>Synopsis</v>
      </c>
    </row>
    <row r="19" spans="1:21" ht="15">
      <c r="A19" t="s">
        <v>123</v>
      </c>
      <c r="B19">
        <v>1</v>
      </c>
      <c r="C19" s="1">
        <v>41444</v>
      </c>
      <c r="D19" t="s">
        <v>124</v>
      </c>
      <c r="E19" t="s">
        <v>125</v>
      </c>
      <c r="F19" t="s">
        <v>126</v>
      </c>
      <c r="G19" t="s">
        <v>127</v>
      </c>
      <c r="H19" t="s">
        <v>27</v>
      </c>
      <c r="K19" t="s">
        <v>28</v>
      </c>
      <c r="L19" t="s">
        <v>29</v>
      </c>
      <c r="M19" t="s">
        <v>30</v>
      </c>
      <c r="N19" t="s">
        <v>52</v>
      </c>
      <c r="O19" t="s">
        <v>32</v>
      </c>
      <c r="P19" t="s">
        <v>44</v>
      </c>
      <c r="Q19" t="s">
        <v>53</v>
      </c>
      <c r="S19" t="s">
        <v>66</v>
      </c>
      <c r="T19" t="s">
        <v>55</v>
      </c>
      <c r="U19" s="2" t="str">
        <f>HYPERLINK("http://www.ntsb.gov/_layouts/ntsb.aviation/brief.aspx?ev_id=20130620X92326&amp;key=1","Synopsis")</f>
        <v>Synopsis</v>
      </c>
    </row>
    <row r="20" spans="1:21" ht="15">
      <c r="A20" t="s">
        <v>128</v>
      </c>
      <c r="B20">
        <v>1</v>
      </c>
      <c r="C20" s="1">
        <v>41462</v>
      </c>
      <c r="D20" t="s">
        <v>373</v>
      </c>
      <c r="E20" t="s">
        <v>374</v>
      </c>
      <c r="F20" t="s">
        <v>129</v>
      </c>
      <c r="G20" t="s">
        <v>60</v>
      </c>
      <c r="H20" t="s">
        <v>27</v>
      </c>
      <c r="I20">
        <v>10</v>
      </c>
      <c r="K20" t="s">
        <v>42</v>
      </c>
      <c r="L20" t="s">
        <v>43</v>
      </c>
      <c r="M20" t="s">
        <v>30</v>
      </c>
      <c r="N20" t="s">
        <v>52</v>
      </c>
      <c r="O20" t="s">
        <v>32</v>
      </c>
      <c r="P20" t="s">
        <v>44</v>
      </c>
      <c r="Q20" t="s">
        <v>34</v>
      </c>
      <c r="S20" t="s">
        <v>116</v>
      </c>
      <c r="T20" t="s">
        <v>46</v>
      </c>
      <c r="U20" s="2" t="str">
        <f>HYPERLINK("http://www.ntsb.gov/_layouts/ntsb.aviation/brief.aspx?ev_id=20130707X14623&amp;key=1","Synopsis")</f>
        <v>Synopsis</v>
      </c>
    </row>
    <row r="21" spans="1:21" ht="15">
      <c r="A21" t="s">
        <v>130</v>
      </c>
      <c r="B21">
        <v>1</v>
      </c>
      <c r="C21" s="1">
        <v>41465</v>
      </c>
      <c r="D21" t="s">
        <v>131</v>
      </c>
      <c r="E21" t="s">
        <v>132</v>
      </c>
      <c r="F21" t="s">
        <v>133</v>
      </c>
      <c r="G21" t="s">
        <v>134</v>
      </c>
      <c r="H21" t="s">
        <v>27</v>
      </c>
      <c r="K21" t="s">
        <v>95</v>
      </c>
      <c r="L21" t="s">
        <v>29</v>
      </c>
      <c r="M21" t="s">
        <v>30</v>
      </c>
      <c r="N21" t="s">
        <v>52</v>
      </c>
      <c r="O21" t="s">
        <v>32</v>
      </c>
      <c r="P21" t="s">
        <v>44</v>
      </c>
      <c r="Q21" t="s">
        <v>34</v>
      </c>
      <c r="R21" t="s">
        <v>135</v>
      </c>
      <c r="S21" t="s">
        <v>66</v>
      </c>
      <c r="T21" t="s">
        <v>46</v>
      </c>
      <c r="U21" s="2" t="str">
        <f>HYPERLINK("http://www.ntsb.gov/_layouts/ntsb.aviation/brief.aspx?ev_id=20130710X74631&amp;key=1","Synopsis")</f>
        <v>Synopsis</v>
      </c>
    </row>
    <row r="22" spans="1:21" ht="15">
      <c r="A22" t="s">
        <v>136</v>
      </c>
      <c r="B22">
        <v>1</v>
      </c>
      <c r="C22" s="1">
        <v>41472</v>
      </c>
      <c r="D22" t="s">
        <v>137</v>
      </c>
      <c r="E22" t="s">
        <v>138</v>
      </c>
      <c r="F22" t="s">
        <v>139</v>
      </c>
      <c r="G22" t="s">
        <v>140</v>
      </c>
      <c r="H22" t="s">
        <v>27</v>
      </c>
      <c r="K22" t="s">
        <v>28</v>
      </c>
      <c r="L22" t="s">
        <v>29</v>
      </c>
      <c r="M22" t="s">
        <v>30</v>
      </c>
      <c r="N22" t="s">
        <v>52</v>
      </c>
      <c r="O22" t="s">
        <v>32</v>
      </c>
      <c r="P22" t="s">
        <v>33</v>
      </c>
      <c r="Q22" t="s">
        <v>34</v>
      </c>
      <c r="S22" t="s">
        <v>141</v>
      </c>
      <c r="T22" t="s">
        <v>142</v>
      </c>
      <c r="U22" s="2" t="str">
        <f>HYPERLINK("http://www.ntsb.gov/_layouts/ntsb.aviation/brief.aspx?ev_id=20130719X52919&amp;key=1","Synopsis")</f>
        <v>Synopsis</v>
      </c>
    </row>
    <row r="23" spans="1:21" ht="15">
      <c r="A23" t="s">
        <v>143</v>
      </c>
      <c r="B23">
        <v>1</v>
      </c>
      <c r="C23" s="1">
        <v>41476</v>
      </c>
      <c r="D23" t="s">
        <v>144</v>
      </c>
      <c r="E23" t="s">
        <v>145</v>
      </c>
      <c r="F23" t="s">
        <v>105</v>
      </c>
      <c r="G23" t="s">
        <v>60</v>
      </c>
      <c r="H23" t="s">
        <v>27</v>
      </c>
      <c r="K23" t="s">
        <v>95</v>
      </c>
      <c r="L23" t="s">
        <v>29</v>
      </c>
      <c r="M23" t="s">
        <v>30</v>
      </c>
      <c r="N23" t="s">
        <v>52</v>
      </c>
      <c r="O23" t="s">
        <v>32</v>
      </c>
      <c r="P23" t="s">
        <v>44</v>
      </c>
      <c r="Q23" t="s">
        <v>34</v>
      </c>
      <c r="S23" t="s">
        <v>146</v>
      </c>
      <c r="T23" t="s">
        <v>117</v>
      </c>
      <c r="U23" s="2" t="str">
        <f>HYPERLINK("http://www.ntsb.gov/_layouts/ntsb.aviation/brief.aspx?ev_id=20130722X94513&amp;key=1","Synopsis")</f>
        <v>Synopsis</v>
      </c>
    </row>
    <row r="24" spans="1:21" ht="15">
      <c r="A24" t="s">
        <v>147</v>
      </c>
      <c r="B24">
        <v>1</v>
      </c>
      <c r="C24" s="1">
        <v>41479</v>
      </c>
      <c r="D24" t="s">
        <v>148</v>
      </c>
      <c r="E24" t="s">
        <v>149</v>
      </c>
      <c r="F24" t="s">
        <v>150</v>
      </c>
      <c r="G24" t="s">
        <v>60</v>
      </c>
      <c r="H24" t="s">
        <v>27</v>
      </c>
      <c r="J24">
        <v>3</v>
      </c>
      <c r="K24" t="s">
        <v>151</v>
      </c>
      <c r="L24" t="s">
        <v>29</v>
      </c>
      <c r="M24" t="s">
        <v>30</v>
      </c>
      <c r="N24" t="s">
        <v>52</v>
      </c>
      <c r="O24" t="s">
        <v>32</v>
      </c>
      <c r="P24" t="s">
        <v>44</v>
      </c>
      <c r="Q24" t="s">
        <v>34</v>
      </c>
      <c r="S24" t="s">
        <v>66</v>
      </c>
      <c r="T24" t="s">
        <v>152</v>
      </c>
      <c r="U24" s="2" t="str">
        <f>HYPERLINK("http://www.ntsb.gov/_layouts/ntsb.aviation/brief.aspx?ev_id=20130724X00828&amp;key=1","Synopsis")</f>
        <v>Synopsis</v>
      </c>
    </row>
    <row r="25" spans="1:21" ht="15">
      <c r="A25" t="s">
        <v>153</v>
      </c>
      <c r="B25">
        <v>1</v>
      </c>
      <c r="C25" s="1">
        <v>41480</v>
      </c>
      <c r="D25" t="s">
        <v>154</v>
      </c>
      <c r="E25" t="s">
        <v>155</v>
      </c>
      <c r="F25" t="s">
        <v>156</v>
      </c>
      <c r="G25" t="s">
        <v>157</v>
      </c>
      <c r="H25" t="s">
        <v>27</v>
      </c>
      <c r="K25" t="s">
        <v>28</v>
      </c>
      <c r="L25" t="s">
        <v>29</v>
      </c>
      <c r="M25" t="s">
        <v>30</v>
      </c>
      <c r="N25" t="s">
        <v>52</v>
      </c>
      <c r="O25" t="s">
        <v>32</v>
      </c>
      <c r="P25" t="s">
        <v>44</v>
      </c>
      <c r="Q25" t="s">
        <v>53</v>
      </c>
      <c r="S25" t="s">
        <v>158</v>
      </c>
      <c r="T25" t="s">
        <v>152</v>
      </c>
      <c r="U25" s="2" t="str">
        <f>HYPERLINK("http://www.ntsb.gov/_layouts/ntsb.aviation/brief.aspx?ev_id=20130726X72243&amp;key=1","Synopsis")</f>
        <v>Synopsis</v>
      </c>
    </row>
    <row r="26" spans="1:21" ht="15">
      <c r="A26" t="s">
        <v>159</v>
      </c>
      <c r="B26">
        <v>1</v>
      </c>
      <c r="C26" s="1">
        <v>41490</v>
      </c>
      <c r="D26" t="s">
        <v>160</v>
      </c>
      <c r="E26" t="s">
        <v>161</v>
      </c>
      <c r="F26" t="s">
        <v>162</v>
      </c>
      <c r="G26" t="s">
        <v>60</v>
      </c>
      <c r="H26" t="s">
        <v>27</v>
      </c>
      <c r="K26" t="s">
        <v>28</v>
      </c>
      <c r="L26" t="s">
        <v>29</v>
      </c>
      <c r="M26" t="s">
        <v>30</v>
      </c>
      <c r="N26" t="s">
        <v>52</v>
      </c>
      <c r="O26" t="s">
        <v>32</v>
      </c>
      <c r="P26" t="s">
        <v>44</v>
      </c>
      <c r="Q26" t="s">
        <v>34</v>
      </c>
      <c r="S26" t="s">
        <v>61</v>
      </c>
      <c r="T26" t="s">
        <v>117</v>
      </c>
      <c r="U26" s="2" t="str">
        <f>HYPERLINK("http://www.ntsb.gov/_layouts/ntsb.aviation/brief.aspx?ev_id=20130806X13743&amp;key=1","Synopsis")</f>
        <v>Synopsis</v>
      </c>
    </row>
    <row r="27" spans="1:21" ht="15">
      <c r="A27" t="s">
        <v>163</v>
      </c>
      <c r="B27">
        <v>1</v>
      </c>
      <c r="C27" s="1">
        <v>41499</v>
      </c>
      <c r="D27" t="s">
        <v>164</v>
      </c>
      <c r="E27" t="s">
        <v>165</v>
      </c>
      <c r="F27" t="s">
        <v>166</v>
      </c>
      <c r="G27" t="s">
        <v>167</v>
      </c>
      <c r="H27" t="s">
        <v>27</v>
      </c>
      <c r="K27" t="s">
        <v>95</v>
      </c>
      <c r="L27" t="s">
        <v>29</v>
      </c>
      <c r="M27" t="s">
        <v>30</v>
      </c>
      <c r="N27" t="s">
        <v>52</v>
      </c>
      <c r="O27" t="s">
        <v>32</v>
      </c>
      <c r="P27" t="s">
        <v>44</v>
      </c>
      <c r="Q27" t="s">
        <v>53</v>
      </c>
      <c r="S27" t="s">
        <v>66</v>
      </c>
      <c r="T27" t="s">
        <v>67</v>
      </c>
      <c r="U27" s="2" t="str">
        <f>HYPERLINK("http://www.ntsb.gov/_layouts/ntsb.aviation/brief.aspx?ev_id=20130815X95202&amp;key=1","Synopsis")</f>
        <v>Synopsis</v>
      </c>
    </row>
    <row r="28" spans="1:21" ht="15">
      <c r="A28" t="s">
        <v>168</v>
      </c>
      <c r="B28">
        <v>1</v>
      </c>
      <c r="C28" s="1">
        <v>41508</v>
      </c>
      <c r="D28" t="s">
        <v>169</v>
      </c>
      <c r="E28" t="s">
        <v>170</v>
      </c>
      <c r="F28" t="s">
        <v>171</v>
      </c>
      <c r="G28" t="s">
        <v>122</v>
      </c>
      <c r="H28" t="s">
        <v>27</v>
      </c>
      <c r="K28" t="s">
        <v>28</v>
      </c>
      <c r="L28" t="s">
        <v>29</v>
      </c>
      <c r="M28" t="s">
        <v>30</v>
      </c>
      <c r="N28" t="s">
        <v>52</v>
      </c>
      <c r="O28" t="s">
        <v>32</v>
      </c>
      <c r="P28" t="s">
        <v>44</v>
      </c>
      <c r="Q28" t="s">
        <v>34</v>
      </c>
      <c r="S28" t="s">
        <v>86</v>
      </c>
      <c r="T28" t="s">
        <v>36</v>
      </c>
      <c r="U28" s="2" t="str">
        <f>HYPERLINK("http://www.ntsb.gov/_layouts/ntsb.aviation/brief.aspx?ev_id=20130823X01729&amp;key=1","Synopsis")</f>
        <v>Synopsis</v>
      </c>
    </row>
    <row r="29" spans="1:21" ht="15">
      <c r="A29" t="s">
        <v>172</v>
      </c>
      <c r="B29">
        <v>1</v>
      </c>
      <c r="C29" s="1">
        <v>41514</v>
      </c>
      <c r="F29" t="s">
        <v>173</v>
      </c>
      <c r="G29" t="s">
        <v>174</v>
      </c>
      <c r="H29" t="s">
        <v>27</v>
      </c>
      <c r="J29">
        <v>1</v>
      </c>
      <c r="K29" t="s">
        <v>151</v>
      </c>
      <c r="L29" t="s">
        <v>29</v>
      </c>
      <c r="M29" t="s">
        <v>30</v>
      </c>
      <c r="N29" t="s">
        <v>52</v>
      </c>
      <c r="O29" t="s">
        <v>32</v>
      </c>
      <c r="P29" t="s">
        <v>44</v>
      </c>
      <c r="Q29" t="s">
        <v>53</v>
      </c>
      <c r="S29" t="s">
        <v>66</v>
      </c>
      <c r="T29" t="s">
        <v>152</v>
      </c>
      <c r="U29" s="2" t="str">
        <f>HYPERLINK("http://www.ntsb.gov/_layouts/ntsb.aviation/brief.aspx?ev_id=20130828X02251&amp;key=1","Synopsis")</f>
        <v>Synopsis</v>
      </c>
    </row>
    <row r="30" spans="1:21" ht="15">
      <c r="A30" t="s">
        <v>175</v>
      </c>
      <c r="B30">
        <v>1</v>
      </c>
      <c r="C30" s="1">
        <v>41509</v>
      </c>
      <c r="D30" t="s">
        <v>176</v>
      </c>
      <c r="E30" t="s">
        <v>177</v>
      </c>
      <c r="F30" t="s">
        <v>178</v>
      </c>
      <c r="G30" t="s">
        <v>60</v>
      </c>
      <c r="H30" t="s">
        <v>27</v>
      </c>
      <c r="K30" t="s">
        <v>28</v>
      </c>
      <c r="L30" t="s">
        <v>29</v>
      </c>
      <c r="M30" t="s">
        <v>30</v>
      </c>
      <c r="N30" t="s">
        <v>52</v>
      </c>
      <c r="O30" t="s">
        <v>32</v>
      </c>
      <c r="P30" t="s">
        <v>44</v>
      </c>
      <c r="Q30" t="s">
        <v>34</v>
      </c>
      <c r="S30" t="s">
        <v>66</v>
      </c>
      <c r="T30" t="s">
        <v>67</v>
      </c>
      <c r="U30" s="2" t="str">
        <f>HYPERLINK("http://www.ntsb.gov/_layouts/ntsb.aviation/brief.aspx?ev_id=20130828X35656&amp;key=1","Synopsis")</f>
        <v>Synopsis</v>
      </c>
    </row>
    <row r="31" spans="1:21" ht="15">
      <c r="A31" t="s">
        <v>179</v>
      </c>
      <c r="B31">
        <v>1</v>
      </c>
      <c r="C31" s="1">
        <v>41522</v>
      </c>
      <c r="D31" t="s">
        <v>180</v>
      </c>
      <c r="E31" t="s">
        <v>181</v>
      </c>
      <c r="F31" t="s">
        <v>182</v>
      </c>
      <c r="G31" t="s">
        <v>60</v>
      </c>
      <c r="H31" t="s">
        <v>27</v>
      </c>
      <c r="K31" t="s">
        <v>95</v>
      </c>
      <c r="L31" t="s">
        <v>29</v>
      </c>
      <c r="M31" t="s">
        <v>30</v>
      </c>
      <c r="N31" t="s">
        <v>52</v>
      </c>
      <c r="O31" t="s">
        <v>32</v>
      </c>
      <c r="P31" t="s">
        <v>44</v>
      </c>
      <c r="Q31" t="s">
        <v>34</v>
      </c>
      <c r="S31" t="s">
        <v>183</v>
      </c>
      <c r="T31" t="s">
        <v>46</v>
      </c>
      <c r="U31" s="2" t="str">
        <f>HYPERLINK("http://www.ntsb.gov/_layouts/ntsb.aviation/brief.aspx?ev_id=20130906X85732&amp;key=1","Synopsis")</f>
        <v>Synopsis</v>
      </c>
    </row>
    <row r="32" spans="1:21" ht="15">
      <c r="A32" t="s">
        <v>184</v>
      </c>
      <c r="B32">
        <v>1</v>
      </c>
      <c r="C32" s="1">
        <v>41529</v>
      </c>
      <c r="D32" t="s">
        <v>185</v>
      </c>
      <c r="E32" t="s">
        <v>186</v>
      </c>
      <c r="F32" t="s">
        <v>187</v>
      </c>
      <c r="G32" t="s">
        <v>157</v>
      </c>
      <c r="H32" t="s">
        <v>27</v>
      </c>
      <c r="K32" t="s">
        <v>95</v>
      </c>
      <c r="L32" t="s">
        <v>29</v>
      </c>
      <c r="M32" t="s">
        <v>30</v>
      </c>
      <c r="N32" t="s">
        <v>52</v>
      </c>
      <c r="O32" t="s">
        <v>32</v>
      </c>
      <c r="P32" t="s">
        <v>44</v>
      </c>
      <c r="Q32" t="s">
        <v>53</v>
      </c>
      <c r="S32" t="s">
        <v>188</v>
      </c>
      <c r="T32" t="s">
        <v>142</v>
      </c>
      <c r="U32" s="2" t="str">
        <f>HYPERLINK("http://www.ntsb.gov/_layouts/ntsb.aviation/brief.aspx?ev_id=20130913X72435&amp;key=1","Synopsis")</f>
        <v>Synopsis</v>
      </c>
    </row>
    <row r="33" spans="1:21" ht="15">
      <c r="A33" t="s">
        <v>189</v>
      </c>
      <c r="B33">
        <v>1</v>
      </c>
      <c r="C33" s="1">
        <v>41531</v>
      </c>
      <c r="D33" t="s">
        <v>190</v>
      </c>
      <c r="E33" t="s">
        <v>191</v>
      </c>
      <c r="F33" t="s">
        <v>192</v>
      </c>
      <c r="G33" t="s">
        <v>60</v>
      </c>
      <c r="H33" t="s">
        <v>27</v>
      </c>
      <c r="K33" t="s">
        <v>28</v>
      </c>
      <c r="L33" t="s">
        <v>29</v>
      </c>
      <c r="M33" t="s">
        <v>30</v>
      </c>
      <c r="N33" t="s">
        <v>52</v>
      </c>
      <c r="O33" t="s">
        <v>32</v>
      </c>
      <c r="P33" t="s">
        <v>44</v>
      </c>
      <c r="Q33" t="s">
        <v>34</v>
      </c>
      <c r="S33" t="s">
        <v>61</v>
      </c>
      <c r="T33" t="s">
        <v>117</v>
      </c>
      <c r="U33" s="2" t="str">
        <f>HYPERLINK("http://www.ntsb.gov/_layouts/ntsb.aviation/brief.aspx?ev_id=20130915X53135&amp;key=1","Synopsis")</f>
        <v>Synopsis</v>
      </c>
    </row>
    <row r="34" spans="1:21" ht="15">
      <c r="A34" t="s">
        <v>193</v>
      </c>
      <c r="B34">
        <v>1</v>
      </c>
      <c r="C34" s="1">
        <v>41536</v>
      </c>
      <c r="D34" t="s">
        <v>194</v>
      </c>
      <c r="E34" t="s">
        <v>195</v>
      </c>
      <c r="F34" t="s">
        <v>196</v>
      </c>
      <c r="G34" t="s">
        <v>197</v>
      </c>
      <c r="H34" t="s">
        <v>27</v>
      </c>
      <c r="J34">
        <v>1</v>
      </c>
      <c r="K34" t="s">
        <v>151</v>
      </c>
      <c r="L34" t="s">
        <v>29</v>
      </c>
      <c r="M34" t="s">
        <v>30</v>
      </c>
      <c r="N34" t="s">
        <v>52</v>
      </c>
      <c r="O34" t="s">
        <v>32</v>
      </c>
      <c r="P34" t="s">
        <v>44</v>
      </c>
      <c r="Q34" t="s">
        <v>53</v>
      </c>
      <c r="S34" t="s">
        <v>66</v>
      </c>
      <c r="T34" t="s">
        <v>67</v>
      </c>
      <c r="U34" s="2" t="str">
        <f>HYPERLINK("http://www.ntsb.gov/_layouts/ntsb.aviation/brief.aspx?ev_id=20130920X14012&amp;key=1","Synopsis")</f>
        <v>Synopsis</v>
      </c>
    </row>
    <row r="35" spans="1:21" ht="15">
      <c r="A35" t="s">
        <v>198</v>
      </c>
      <c r="B35">
        <v>1</v>
      </c>
      <c r="C35" s="1">
        <v>41542</v>
      </c>
      <c r="D35" t="s">
        <v>199</v>
      </c>
      <c r="E35" t="s">
        <v>200</v>
      </c>
      <c r="F35" t="s">
        <v>201</v>
      </c>
      <c r="G35" t="s">
        <v>174</v>
      </c>
      <c r="H35" t="s">
        <v>27</v>
      </c>
      <c r="K35" t="s">
        <v>95</v>
      </c>
      <c r="L35" t="s">
        <v>29</v>
      </c>
      <c r="M35" t="s">
        <v>30</v>
      </c>
      <c r="N35" t="s">
        <v>52</v>
      </c>
      <c r="O35" t="s">
        <v>32</v>
      </c>
      <c r="P35" t="s">
        <v>44</v>
      </c>
      <c r="Q35" t="s">
        <v>53</v>
      </c>
      <c r="S35" t="s">
        <v>146</v>
      </c>
      <c r="T35" t="s">
        <v>36</v>
      </c>
      <c r="U35" s="2" t="str">
        <f>HYPERLINK("http://www.ntsb.gov/_layouts/ntsb.aviation/brief.aspx?ev_id=20130925X93321&amp;key=1","Synopsis")</f>
        <v>Synopsis</v>
      </c>
    </row>
    <row r="36" spans="1:21" ht="15">
      <c r="A36" t="s">
        <v>202</v>
      </c>
      <c r="B36">
        <v>1</v>
      </c>
      <c r="C36" s="1">
        <v>41553</v>
      </c>
      <c r="D36" t="s">
        <v>203</v>
      </c>
      <c r="E36" t="s">
        <v>204</v>
      </c>
      <c r="F36" t="s">
        <v>205</v>
      </c>
      <c r="G36" t="s">
        <v>206</v>
      </c>
      <c r="H36" t="s">
        <v>27</v>
      </c>
      <c r="I36">
        <v>3</v>
      </c>
      <c r="J36">
        <v>4</v>
      </c>
      <c r="K36" t="s">
        <v>42</v>
      </c>
      <c r="L36" t="s">
        <v>43</v>
      </c>
      <c r="M36" t="s">
        <v>30</v>
      </c>
      <c r="N36" t="s">
        <v>52</v>
      </c>
      <c r="O36" t="s">
        <v>32</v>
      </c>
      <c r="P36" t="s">
        <v>44</v>
      </c>
      <c r="Q36" t="s">
        <v>34</v>
      </c>
      <c r="S36" t="s">
        <v>54</v>
      </c>
      <c r="T36" t="s">
        <v>207</v>
      </c>
      <c r="U36" s="2" t="str">
        <f>HYPERLINK("http://www.ntsb.gov/_layouts/ntsb.aviation/brief.aspx?ev_id=20131005X30119&amp;key=1","Synopsis")</f>
        <v>Synopsis</v>
      </c>
    </row>
    <row r="37" spans="1:21" ht="15">
      <c r="A37" t="s">
        <v>208</v>
      </c>
      <c r="B37">
        <v>1</v>
      </c>
      <c r="C37" s="1">
        <v>41554</v>
      </c>
      <c r="D37" t="s">
        <v>209</v>
      </c>
      <c r="E37" t="s">
        <v>210</v>
      </c>
      <c r="F37" t="s">
        <v>211</v>
      </c>
      <c r="G37" t="s">
        <v>60</v>
      </c>
      <c r="H37" t="s">
        <v>27</v>
      </c>
      <c r="K37" t="s">
        <v>28</v>
      </c>
      <c r="L37" t="s">
        <v>29</v>
      </c>
      <c r="M37" t="s">
        <v>30</v>
      </c>
      <c r="N37" t="s">
        <v>52</v>
      </c>
      <c r="O37" t="s">
        <v>32</v>
      </c>
      <c r="P37" t="s">
        <v>44</v>
      </c>
      <c r="Q37" t="s">
        <v>34</v>
      </c>
      <c r="S37" t="s">
        <v>61</v>
      </c>
      <c r="T37" t="s">
        <v>36</v>
      </c>
      <c r="U37" s="2" t="str">
        <f>HYPERLINK("http://www.ntsb.gov/_layouts/ntsb.aviation/brief.aspx?ev_id=20131008X21430&amp;key=1","Synopsis")</f>
        <v>Synopsis</v>
      </c>
    </row>
    <row r="38" spans="1:21" ht="15">
      <c r="A38" t="s">
        <v>212</v>
      </c>
      <c r="B38">
        <v>1</v>
      </c>
      <c r="C38" s="1">
        <v>41556</v>
      </c>
      <c r="D38" t="s">
        <v>213</v>
      </c>
      <c r="E38" t="s">
        <v>214</v>
      </c>
      <c r="F38" t="s">
        <v>215</v>
      </c>
      <c r="G38" t="s">
        <v>167</v>
      </c>
      <c r="H38" t="s">
        <v>27</v>
      </c>
      <c r="I38">
        <v>1</v>
      </c>
      <c r="J38">
        <v>3</v>
      </c>
      <c r="K38" t="s">
        <v>42</v>
      </c>
      <c r="L38" t="s">
        <v>29</v>
      </c>
      <c r="M38" t="s">
        <v>30</v>
      </c>
      <c r="N38" t="s">
        <v>52</v>
      </c>
      <c r="O38" t="s">
        <v>32</v>
      </c>
      <c r="P38" t="s">
        <v>44</v>
      </c>
      <c r="Q38" t="s">
        <v>53</v>
      </c>
      <c r="S38" t="s">
        <v>66</v>
      </c>
      <c r="T38" t="s">
        <v>117</v>
      </c>
      <c r="U38" s="2" t="str">
        <f>HYPERLINK("http://www.ntsb.gov/_layouts/ntsb.aviation/brief.aspx?ev_id=20131009X50051&amp;key=1","Synopsis")</f>
        <v>Synopsis</v>
      </c>
    </row>
    <row r="39" spans="1:21" ht="15">
      <c r="A39" t="s">
        <v>216</v>
      </c>
      <c r="B39">
        <v>1</v>
      </c>
      <c r="C39" s="1">
        <v>41553</v>
      </c>
      <c r="D39" t="s">
        <v>217</v>
      </c>
      <c r="E39" t="s">
        <v>218</v>
      </c>
      <c r="F39" t="s">
        <v>219</v>
      </c>
      <c r="G39" t="s">
        <v>220</v>
      </c>
      <c r="H39" t="s">
        <v>27</v>
      </c>
      <c r="I39">
        <v>1</v>
      </c>
      <c r="K39" t="s">
        <v>42</v>
      </c>
      <c r="L39" t="s">
        <v>43</v>
      </c>
      <c r="M39" t="s">
        <v>30</v>
      </c>
      <c r="N39" t="s">
        <v>31</v>
      </c>
      <c r="O39" t="s">
        <v>32</v>
      </c>
      <c r="P39" t="s">
        <v>44</v>
      </c>
      <c r="Q39" t="s">
        <v>34</v>
      </c>
      <c r="S39" t="s">
        <v>116</v>
      </c>
      <c r="T39" t="s">
        <v>67</v>
      </c>
      <c r="U39" s="2" t="str">
        <f>HYPERLINK("http://www.ntsb.gov/_layouts/ntsb.aviation/brief.aspx?ev_id=20131021X42436&amp;key=1","Synopsis")</f>
        <v>Synopsis</v>
      </c>
    </row>
    <row r="40" spans="1:21" ht="15">
      <c r="A40" t="s">
        <v>221</v>
      </c>
      <c r="B40">
        <v>1</v>
      </c>
      <c r="C40" s="1">
        <v>41567</v>
      </c>
      <c r="D40" t="s">
        <v>222</v>
      </c>
      <c r="E40" t="s">
        <v>223</v>
      </c>
      <c r="F40" t="s">
        <v>224</v>
      </c>
      <c r="G40" t="s">
        <v>197</v>
      </c>
      <c r="H40" t="s">
        <v>27</v>
      </c>
      <c r="K40" t="s">
        <v>95</v>
      </c>
      <c r="L40" t="s">
        <v>29</v>
      </c>
      <c r="M40" t="s">
        <v>30</v>
      </c>
      <c r="N40" t="s">
        <v>52</v>
      </c>
      <c r="O40" t="s">
        <v>32</v>
      </c>
      <c r="P40" t="s">
        <v>44</v>
      </c>
      <c r="Q40" t="s">
        <v>53</v>
      </c>
      <c r="S40" t="s">
        <v>101</v>
      </c>
      <c r="T40" t="s">
        <v>67</v>
      </c>
      <c r="U40" s="2" t="str">
        <f>HYPERLINK("http://www.ntsb.gov/_layouts/ntsb.aviation/brief.aspx?ev_id=20131021X95422&amp;key=1","Synopsis")</f>
        <v>Synopsis</v>
      </c>
    </row>
    <row r="41" spans="1:21" ht="15">
      <c r="A41" t="s">
        <v>225</v>
      </c>
      <c r="B41">
        <v>1</v>
      </c>
      <c r="C41" s="1">
        <v>41568</v>
      </c>
      <c r="F41" t="s">
        <v>226</v>
      </c>
      <c r="G41" t="s">
        <v>157</v>
      </c>
      <c r="H41" t="s">
        <v>27</v>
      </c>
      <c r="K41" t="s">
        <v>28</v>
      </c>
      <c r="L41" t="s">
        <v>29</v>
      </c>
      <c r="M41" t="s">
        <v>30</v>
      </c>
      <c r="N41" t="s">
        <v>52</v>
      </c>
      <c r="O41" t="s">
        <v>32</v>
      </c>
      <c r="P41" t="s">
        <v>33</v>
      </c>
      <c r="Q41" t="s">
        <v>34</v>
      </c>
      <c r="S41" t="s">
        <v>66</v>
      </c>
      <c r="T41" t="s">
        <v>152</v>
      </c>
      <c r="U41" s="2" t="str">
        <f>HYPERLINK("http://www.ntsb.gov/_layouts/ntsb.aviation/brief.aspx?ev_id=20131022X24004&amp;key=1","Synopsis")</f>
        <v>Synopsis</v>
      </c>
    </row>
    <row r="42" spans="1:21" ht="15">
      <c r="A42" t="s">
        <v>227</v>
      </c>
      <c r="B42">
        <v>1</v>
      </c>
      <c r="C42" s="1">
        <v>41584</v>
      </c>
      <c r="D42" t="s">
        <v>228</v>
      </c>
      <c r="E42" t="s">
        <v>229</v>
      </c>
      <c r="F42" t="s">
        <v>230</v>
      </c>
      <c r="G42" t="s">
        <v>122</v>
      </c>
      <c r="H42" t="s">
        <v>27</v>
      </c>
      <c r="I42">
        <v>3</v>
      </c>
      <c r="K42" t="s">
        <v>42</v>
      </c>
      <c r="L42" t="s">
        <v>29</v>
      </c>
      <c r="M42" t="s">
        <v>30</v>
      </c>
      <c r="N42" t="s">
        <v>52</v>
      </c>
      <c r="O42" t="s">
        <v>32</v>
      </c>
      <c r="P42" t="s">
        <v>44</v>
      </c>
      <c r="Q42" t="s">
        <v>34</v>
      </c>
      <c r="S42" t="s">
        <v>54</v>
      </c>
      <c r="T42" t="s">
        <v>67</v>
      </c>
      <c r="U42" s="2" t="str">
        <f>HYPERLINK("http://www.ntsb.gov/_layouts/ntsb.aviation/brief.aspx?ev_id=20131106X60949&amp;key=1","Synopsis")</f>
        <v>Synopsis</v>
      </c>
    </row>
    <row r="43" spans="1:21" ht="15">
      <c r="A43" t="s">
        <v>231</v>
      </c>
      <c r="B43">
        <v>1</v>
      </c>
      <c r="C43" s="1">
        <v>41577</v>
      </c>
      <c r="D43" t="s">
        <v>232</v>
      </c>
      <c r="E43" t="s">
        <v>233</v>
      </c>
      <c r="F43" t="s">
        <v>234</v>
      </c>
      <c r="G43" t="s">
        <v>235</v>
      </c>
      <c r="H43" t="s">
        <v>27</v>
      </c>
      <c r="K43" t="s">
        <v>28</v>
      </c>
      <c r="L43" t="s">
        <v>29</v>
      </c>
      <c r="M43" t="s">
        <v>30</v>
      </c>
      <c r="N43" t="s">
        <v>31</v>
      </c>
      <c r="O43" t="s">
        <v>32</v>
      </c>
      <c r="P43" t="s">
        <v>44</v>
      </c>
      <c r="Q43" t="s">
        <v>34</v>
      </c>
      <c r="S43" t="s">
        <v>86</v>
      </c>
      <c r="T43" t="s">
        <v>36</v>
      </c>
      <c r="U43" s="2" t="str">
        <f>HYPERLINK("http://www.ntsb.gov/_layouts/ntsb.aviation/brief.aspx?ev_id=20131120X22428&amp;key=1","Synopsis")</f>
        <v>Synopsis</v>
      </c>
    </row>
    <row r="44" spans="1:21" ht="15">
      <c r="A44" t="s">
        <v>236</v>
      </c>
      <c r="B44">
        <v>1</v>
      </c>
      <c r="C44" s="1">
        <v>41600</v>
      </c>
      <c r="D44" t="s">
        <v>237</v>
      </c>
      <c r="E44" t="s">
        <v>238</v>
      </c>
      <c r="F44" t="s">
        <v>239</v>
      </c>
      <c r="G44" t="s">
        <v>60</v>
      </c>
      <c r="H44" t="s">
        <v>27</v>
      </c>
      <c r="K44" t="s">
        <v>28</v>
      </c>
      <c r="L44" t="s">
        <v>29</v>
      </c>
      <c r="M44" t="s">
        <v>30</v>
      </c>
      <c r="N44" t="s">
        <v>52</v>
      </c>
      <c r="O44" t="s">
        <v>32</v>
      </c>
      <c r="P44" t="s">
        <v>44</v>
      </c>
      <c r="Q44" t="s">
        <v>34</v>
      </c>
      <c r="S44" t="s">
        <v>45</v>
      </c>
      <c r="T44" t="s">
        <v>55</v>
      </c>
      <c r="U44" s="2" t="str">
        <f>HYPERLINK("http://www.ntsb.gov/_layouts/ntsb.aviation/brief.aspx?ev_id=20131126X92315&amp;key=1","Synopsis")</f>
        <v>Synopsis</v>
      </c>
    </row>
    <row r="45" spans="1:21" ht="15">
      <c r="A45" t="s">
        <v>240</v>
      </c>
      <c r="B45">
        <v>1</v>
      </c>
      <c r="C45" s="1">
        <v>41606</v>
      </c>
      <c r="D45" t="s">
        <v>241</v>
      </c>
      <c r="E45" t="s">
        <v>242</v>
      </c>
      <c r="F45" t="s">
        <v>243</v>
      </c>
      <c r="G45" t="s">
        <v>51</v>
      </c>
      <c r="H45" t="s">
        <v>27</v>
      </c>
      <c r="K45" t="s">
        <v>95</v>
      </c>
      <c r="L45" t="s">
        <v>29</v>
      </c>
      <c r="M45" t="s">
        <v>30</v>
      </c>
      <c r="N45" t="s">
        <v>31</v>
      </c>
      <c r="O45" t="s">
        <v>32</v>
      </c>
      <c r="P45" t="s">
        <v>44</v>
      </c>
      <c r="Q45" t="s">
        <v>34</v>
      </c>
      <c r="S45" t="s">
        <v>66</v>
      </c>
      <c r="T45" t="s">
        <v>67</v>
      </c>
      <c r="U45" s="2" t="str">
        <f>HYPERLINK("http://www.ntsb.gov/_layouts/ntsb.aviation/brief.aspx?ev_id=20131128X10038&amp;key=1","Synopsis")</f>
        <v>Synopsis</v>
      </c>
    </row>
    <row r="46" spans="1:21" ht="15">
      <c r="A46" t="s">
        <v>244</v>
      </c>
      <c r="B46">
        <v>1</v>
      </c>
      <c r="C46" s="1">
        <v>41607</v>
      </c>
      <c r="D46" t="s">
        <v>245</v>
      </c>
      <c r="E46" t="s">
        <v>246</v>
      </c>
      <c r="F46" t="s">
        <v>247</v>
      </c>
      <c r="G46" t="s">
        <v>60</v>
      </c>
      <c r="H46" t="s">
        <v>27</v>
      </c>
      <c r="I46">
        <v>4</v>
      </c>
      <c r="J46">
        <v>6</v>
      </c>
      <c r="K46" t="s">
        <v>42</v>
      </c>
      <c r="L46" t="s">
        <v>29</v>
      </c>
      <c r="M46" t="s">
        <v>30</v>
      </c>
      <c r="N46" t="s">
        <v>52</v>
      </c>
      <c r="O46" t="s">
        <v>32</v>
      </c>
      <c r="P46" t="s">
        <v>33</v>
      </c>
      <c r="Q46" t="s">
        <v>34</v>
      </c>
      <c r="S46" t="s">
        <v>54</v>
      </c>
      <c r="T46" t="s">
        <v>55</v>
      </c>
      <c r="U46" s="2" t="str">
        <f>HYPERLINK("http://www.ntsb.gov/_layouts/ntsb.aviation/brief.aspx?ev_id=20131130X23954&amp;key=1","Synopsis")</f>
        <v>Synopsis</v>
      </c>
    </row>
    <row r="47" spans="1:21" ht="15">
      <c r="A47" t="s">
        <v>248</v>
      </c>
      <c r="B47">
        <v>1</v>
      </c>
      <c r="C47" s="1">
        <v>41610</v>
      </c>
      <c r="D47" t="s">
        <v>249</v>
      </c>
      <c r="E47" t="s">
        <v>250</v>
      </c>
      <c r="F47" t="s">
        <v>251</v>
      </c>
      <c r="G47" t="s">
        <v>220</v>
      </c>
      <c r="H47" t="s">
        <v>27</v>
      </c>
      <c r="I47">
        <v>2</v>
      </c>
      <c r="K47" t="s">
        <v>42</v>
      </c>
      <c r="L47" t="s">
        <v>43</v>
      </c>
      <c r="M47" t="s">
        <v>30</v>
      </c>
      <c r="N47" t="s">
        <v>31</v>
      </c>
      <c r="O47" t="s">
        <v>252</v>
      </c>
      <c r="P47" t="s">
        <v>44</v>
      </c>
      <c r="Q47" t="s">
        <v>34</v>
      </c>
      <c r="S47" t="s">
        <v>76</v>
      </c>
      <c r="T47" t="s">
        <v>67</v>
      </c>
      <c r="U47" s="2" t="str">
        <f>HYPERLINK("http://www.ntsb.gov/_layouts/ntsb.aviation/brief.aspx?ev_id=20131203X94343&amp;key=1","Synopsis")</f>
        <v>Synopsis</v>
      </c>
    </row>
    <row r="48" spans="1:21" ht="15">
      <c r="A48" t="s">
        <v>253</v>
      </c>
      <c r="B48">
        <v>1</v>
      </c>
      <c r="C48" s="1">
        <v>41610</v>
      </c>
      <c r="D48" t="s">
        <v>254</v>
      </c>
      <c r="E48" t="s">
        <v>255</v>
      </c>
      <c r="F48" t="s">
        <v>256</v>
      </c>
      <c r="G48" t="s">
        <v>257</v>
      </c>
      <c r="H48" t="s">
        <v>27</v>
      </c>
      <c r="K48" t="s">
        <v>28</v>
      </c>
      <c r="L48" t="s">
        <v>29</v>
      </c>
      <c r="M48" t="s">
        <v>30</v>
      </c>
      <c r="N48" t="s">
        <v>52</v>
      </c>
      <c r="O48" t="s">
        <v>32</v>
      </c>
      <c r="P48" t="s">
        <v>44</v>
      </c>
      <c r="Q48" t="s">
        <v>34</v>
      </c>
      <c r="S48" t="s">
        <v>76</v>
      </c>
      <c r="T48" t="s">
        <v>67</v>
      </c>
      <c r="U48" s="2" t="str">
        <f>HYPERLINK("http://www.ntsb.gov/_layouts/ntsb.aviation/brief.aspx?ev_id=20131204X10556&amp;key=1","Synopsis")</f>
        <v>Synopsis</v>
      </c>
    </row>
    <row r="49" spans="1:21" ht="15">
      <c r="A49" t="s">
        <v>258</v>
      </c>
      <c r="B49">
        <v>1</v>
      </c>
      <c r="C49" s="1">
        <v>41613</v>
      </c>
      <c r="D49" t="s">
        <v>259</v>
      </c>
      <c r="E49" t="s">
        <v>260</v>
      </c>
      <c r="F49" t="s">
        <v>261</v>
      </c>
      <c r="G49" t="s">
        <v>262</v>
      </c>
      <c r="H49" t="s">
        <v>27</v>
      </c>
      <c r="K49" t="s">
        <v>28</v>
      </c>
      <c r="L49" t="s">
        <v>29</v>
      </c>
      <c r="M49" t="s">
        <v>30</v>
      </c>
      <c r="N49" t="s">
        <v>52</v>
      </c>
      <c r="O49" t="s">
        <v>32</v>
      </c>
      <c r="P49" t="s">
        <v>44</v>
      </c>
      <c r="Q49" t="s">
        <v>53</v>
      </c>
      <c r="S49" t="s">
        <v>116</v>
      </c>
      <c r="T49" t="s">
        <v>117</v>
      </c>
      <c r="U49" s="2" t="str">
        <f>HYPERLINK("http://www.ntsb.gov/_layouts/ntsb.aviation/brief.aspx?ev_id=20131210X71003&amp;key=1","Synopsis")</f>
        <v>Synopsis</v>
      </c>
    </row>
    <row r="50" spans="1:21" ht="15">
      <c r="A50" t="s">
        <v>263</v>
      </c>
      <c r="B50">
        <v>1</v>
      </c>
      <c r="C50" s="1">
        <v>41619</v>
      </c>
      <c r="D50" t="s">
        <v>264</v>
      </c>
      <c r="E50" t="s">
        <v>265</v>
      </c>
      <c r="F50" t="s">
        <v>266</v>
      </c>
      <c r="G50" t="s">
        <v>157</v>
      </c>
      <c r="H50" t="s">
        <v>27</v>
      </c>
      <c r="I50">
        <v>1</v>
      </c>
      <c r="J50">
        <v>3</v>
      </c>
      <c r="K50" t="s">
        <v>42</v>
      </c>
      <c r="L50" t="s">
        <v>43</v>
      </c>
      <c r="M50" t="s">
        <v>30</v>
      </c>
      <c r="N50" t="s">
        <v>52</v>
      </c>
      <c r="O50" t="s">
        <v>32</v>
      </c>
      <c r="P50" t="s">
        <v>33</v>
      </c>
      <c r="Q50" t="s">
        <v>34</v>
      </c>
      <c r="S50" t="s">
        <v>66</v>
      </c>
      <c r="T50" t="s">
        <v>67</v>
      </c>
      <c r="U50" s="2" t="str">
        <f>HYPERLINK("http://www.ntsb.gov/_layouts/ntsb.aviation/brief.aspx?ev_id=20131211X33313&amp;key=1","Synopsis")</f>
        <v>Synopsis</v>
      </c>
    </row>
    <row r="51" spans="1:21" ht="15">
      <c r="A51" t="s">
        <v>267</v>
      </c>
      <c r="B51">
        <v>1</v>
      </c>
      <c r="C51" s="1">
        <v>41524</v>
      </c>
      <c r="D51" t="s">
        <v>268</v>
      </c>
      <c r="E51" t="s">
        <v>269</v>
      </c>
      <c r="F51" t="s">
        <v>270</v>
      </c>
      <c r="G51" t="s">
        <v>60</v>
      </c>
      <c r="H51" t="s">
        <v>27</v>
      </c>
      <c r="K51" t="s">
        <v>28</v>
      </c>
      <c r="L51" t="s">
        <v>29</v>
      </c>
      <c r="M51" t="s">
        <v>30</v>
      </c>
      <c r="N51" t="s">
        <v>52</v>
      </c>
      <c r="O51" t="s">
        <v>32</v>
      </c>
      <c r="P51" t="s">
        <v>44</v>
      </c>
      <c r="Q51" t="s">
        <v>34</v>
      </c>
      <c r="S51" t="s">
        <v>86</v>
      </c>
      <c r="T51" t="s">
        <v>36</v>
      </c>
      <c r="U51" s="2" t="str">
        <f>HYPERLINK("http://www.ntsb.gov/_layouts/ntsb.aviation/brief.aspx?ev_id=20131212X22541&amp;key=1","Synopsis")</f>
        <v>Synopsis</v>
      </c>
    </row>
    <row r="52" spans="1:21" ht="15">
      <c r="A52" t="s">
        <v>271</v>
      </c>
      <c r="B52">
        <v>1</v>
      </c>
      <c r="C52" s="1">
        <v>41623</v>
      </c>
      <c r="D52" t="s">
        <v>272</v>
      </c>
      <c r="E52" t="s">
        <v>273</v>
      </c>
      <c r="F52" t="s">
        <v>65</v>
      </c>
      <c r="G52" t="s">
        <v>60</v>
      </c>
      <c r="H52" t="s">
        <v>27</v>
      </c>
      <c r="K52" t="s">
        <v>28</v>
      </c>
      <c r="L52" t="s">
        <v>29</v>
      </c>
      <c r="M52" t="s">
        <v>30</v>
      </c>
      <c r="N52" t="s">
        <v>52</v>
      </c>
      <c r="O52" t="s">
        <v>32</v>
      </c>
      <c r="P52" t="s">
        <v>44</v>
      </c>
      <c r="Q52" t="s">
        <v>34</v>
      </c>
      <c r="S52" t="s">
        <v>35</v>
      </c>
      <c r="T52" t="s">
        <v>117</v>
      </c>
      <c r="U52" s="2" t="str">
        <f>HYPERLINK("http://www.ntsb.gov/_layouts/ntsb.aviation/brief.aspx?ev_id=20131218X65303&amp;key=1","Synopsis")</f>
        <v>Synopsis</v>
      </c>
    </row>
    <row r="53" spans="1:21" ht="15">
      <c r="A53" t="s">
        <v>274</v>
      </c>
      <c r="B53">
        <v>1</v>
      </c>
      <c r="C53" s="1">
        <v>41627</v>
      </c>
      <c r="D53" t="s">
        <v>275</v>
      </c>
      <c r="E53" t="s">
        <v>276</v>
      </c>
      <c r="F53" t="s">
        <v>277</v>
      </c>
      <c r="G53" t="s">
        <v>278</v>
      </c>
      <c r="H53" t="s">
        <v>27</v>
      </c>
      <c r="J53">
        <v>1</v>
      </c>
      <c r="K53" t="s">
        <v>151</v>
      </c>
      <c r="L53" t="s">
        <v>29</v>
      </c>
      <c r="M53" t="s">
        <v>30</v>
      </c>
      <c r="N53" t="s">
        <v>31</v>
      </c>
      <c r="O53" t="s">
        <v>32</v>
      </c>
      <c r="P53" t="s">
        <v>44</v>
      </c>
      <c r="Q53" t="s">
        <v>34</v>
      </c>
      <c r="S53" t="s">
        <v>66</v>
      </c>
      <c r="T53" t="s">
        <v>55</v>
      </c>
      <c r="U53" s="2" t="str">
        <f>HYPERLINK("http://www.ntsb.gov/_layouts/ntsb.aviation/brief.aspx?ev_id=20131220X80310&amp;key=1","Synopsis")</f>
        <v>Synopsis</v>
      </c>
    </row>
  </sheetData>
  <sheetProtection/>
  <mergeCells count="1">
    <mergeCell ref="A1:I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K27" sqref="K27"/>
    </sheetView>
  </sheetViews>
  <sheetFormatPr defaultColWidth="9.140625" defaultRowHeight="15"/>
  <cols>
    <col min="1" max="1" width="13.8515625" style="0" bestFit="1" customWidth="1"/>
    <col min="2" max="2" width="20.7109375" style="0" bestFit="1" customWidth="1"/>
  </cols>
  <sheetData>
    <row r="1" s="12" customFormat="1" ht="15">
      <c r="A1" s="11" t="s">
        <v>375</v>
      </c>
    </row>
    <row r="2" spans="1:2" s="3" customFormat="1" ht="15">
      <c r="A2" s="3" t="s">
        <v>280</v>
      </c>
      <c r="B2" s="3" t="s">
        <v>376</v>
      </c>
    </row>
    <row r="3" spans="1:2" ht="15">
      <c r="A3">
        <v>2004</v>
      </c>
      <c r="B3">
        <v>0.302218</v>
      </c>
    </row>
    <row r="4" spans="1:2" ht="15">
      <c r="A4">
        <v>2005</v>
      </c>
      <c r="B4">
        <v>0.299775</v>
      </c>
    </row>
    <row r="5" spans="1:2" ht="15">
      <c r="A5">
        <v>2006</v>
      </c>
      <c r="B5">
        <v>0.301495</v>
      </c>
    </row>
    <row r="6" spans="1:2" ht="15">
      <c r="A6">
        <v>2007</v>
      </c>
      <c r="B6">
        <v>0.291701</v>
      </c>
    </row>
    <row r="7" spans="1:2" ht="15">
      <c r="A7">
        <v>2008</v>
      </c>
      <c r="B7">
        <v>0.296939</v>
      </c>
    </row>
    <row r="8" spans="1:2" ht="15">
      <c r="A8">
        <v>2009</v>
      </c>
      <c r="B8">
        <v>0.309545</v>
      </c>
    </row>
    <row r="9" spans="1:2" ht="15">
      <c r="A9">
        <v>2010</v>
      </c>
      <c r="B9">
        <v>0.314648</v>
      </c>
    </row>
    <row r="10" spans="1:2" ht="15">
      <c r="A10">
        <v>2011</v>
      </c>
      <c r="B10">
        <v>0.325632</v>
      </c>
    </row>
    <row r="11" spans="1:2" ht="15">
      <c r="A11">
        <v>2012</v>
      </c>
      <c r="B11">
        <v>0.319997</v>
      </c>
    </row>
    <row r="12" spans="1:2" ht="15">
      <c r="A12">
        <v>2013</v>
      </c>
      <c r="B12">
        <v>0.320684</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L26" sqref="L26"/>
    </sheetView>
  </sheetViews>
  <sheetFormatPr defaultColWidth="9.140625" defaultRowHeight="15"/>
  <cols>
    <col min="1" max="1" width="13.8515625" style="0" bestFit="1" customWidth="1"/>
    <col min="2" max="2" width="20.00390625" style="0" bestFit="1" customWidth="1"/>
  </cols>
  <sheetData>
    <row r="1" s="12" customFormat="1" ht="15">
      <c r="A1" s="11" t="s">
        <v>377</v>
      </c>
    </row>
    <row r="2" spans="1:2" s="3" customFormat="1" ht="15">
      <c r="A2" s="3" t="s">
        <v>280</v>
      </c>
      <c r="B2" s="3" t="s">
        <v>378</v>
      </c>
    </row>
    <row r="3" spans="1:2" ht="15">
      <c r="A3">
        <v>2004</v>
      </c>
      <c r="B3">
        <v>0.538077</v>
      </c>
    </row>
    <row r="4" spans="1:2" ht="15">
      <c r="A4">
        <v>2005</v>
      </c>
      <c r="B4">
        <v>0.527267</v>
      </c>
    </row>
    <row r="5" spans="1:2" ht="15">
      <c r="A5">
        <v>2006</v>
      </c>
      <c r="B5">
        <v>0.568464</v>
      </c>
    </row>
    <row r="6" spans="1:2" ht="15">
      <c r="A6">
        <v>2007</v>
      </c>
      <c r="B6">
        <v>0.592577</v>
      </c>
    </row>
    <row r="7" spans="1:2" ht="15">
      <c r="A7">
        <v>2008</v>
      </c>
      <c r="B7">
        <v>0.588955</v>
      </c>
    </row>
    <row r="8" spans="1:2" ht="15">
      <c r="A8">
        <v>2009</v>
      </c>
      <c r="B8">
        <v>0.589182</v>
      </c>
    </row>
    <row r="9" spans="1:2" ht="15">
      <c r="A9">
        <v>2010</v>
      </c>
      <c r="B9">
        <v>0.605342</v>
      </c>
    </row>
    <row r="10" spans="1:2" ht="15">
      <c r="A10">
        <v>2011</v>
      </c>
      <c r="B10">
        <v>0.607898</v>
      </c>
    </row>
    <row r="11" spans="1:2" ht="15">
      <c r="A11">
        <v>2012</v>
      </c>
      <c r="B11">
        <v>0.584931</v>
      </c>
    </row>
    <row r="12" spans="1:2" ht="15">
      <c r="A12">
        <v>2013</v>
      </c>
      <c r="B12">
        <v>0.590025</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S10" sqref="S10"/>
    </sheetView>
  </sheetViews>
  <sheetFormatPr defaultColWidth="9.140625" defaultRowHeight="15"/>
  <cols>
    <col min="1" max="1" width="13.8515625" style="0" bestFit="1" customWidth="1"/>
    <col min="2" max="3" width="6.00390625" style="0" bestFit="1" customWidth="1"/>
  </cols>
  <sheetData>
    <row r="1" s="12" customFormat="1" ht="15">
      <c r="A1" s="11" t="s">
        <v>279</v>
      </c>
    </row>
    <row r="2" spans="1:3" s="3" customFormat="1" ht="15">
      <c r="A2" s="3" t="s">
        <v>280</v>
      </c>
      <c r="B2" s="3" t="s">
        <v>281</v>
      </c>
      <c r="C2" s="3" t="s">
        <v>282</v>
      </c>
    </row>
    <row r="3" spans="1:3" ht="15">
      <c r="A3">
        <v>2004</v>
      </c>
      <c r="B3">
        <v>0</v>
      </c>
      <c r="C3">
        <v>4</v>
      </c>
    </row>
    <row r="4" spans="1:3" ht="15">
      <c r="A4">
        <v>2005</v>
      </c>
      <c r="B4">
        <v>0</v>
      </c>
      <c r="C4">
        <v>6</v>
      </c>
    </row>
    <row r="5" spans="1:3" ht="15">
      <c r="A5">
        <v>2006</v>
      </c>
      <c r="B5">
        <v>1</v>
      </c>
      <c r="C5">
        <v>3</v>
      </c>
    </row>
    <row r="6" spans="1:3" ht="15">
      <c r="A6">
        <v>2007</v>
      </c>
      <c r="B6">
        <v>0</v>
      </c>
      <c r="C6">
        <v>3</v>
      </c>
    </row>
    <row r="7" spans="1:3" ht="15">
      <c r="A7">
        <v>2008</v>
      </c>
      <c r="B7">
        <v>0</v>
      </c>
      <c r="C7">
        <v>7</v>
      </c>
    </row>
    <row r="8" spans="1:3" ht="15">
      <c r="A8">
        <v>2009</v>
      </c>
      <c r="B8">
        <v>0</v>
      </c>
      <c r="C8">
        <v>2</v>
      </c>
    </row>
    <row r="9" spans="1:3" ht="15">
      <c r="A9">
        <v>2010</v>
      </c>
      <c r="B9">
        <v>0</v>
      </c>
      <c r="C9">
        <v>6</v>
      </c>
    </row>
    <row r="10" spans="1:3" ht="15">
      <c r="A10">
        <v>2011</v>
      </c>
      <c r="B10">
        <v>0</v>
      </c>
      <c r="C10">
        <v>4</v>
      </c>
    </row>
    <row r="11" spans="1:3" ht="15">
      <c r="A11">
        <v>2012</v>
      </c>
      <c r="B11">
        <v>0</v>
      </c>
      <c r="C11">
        <v>4</v>
      </c>
    </row>
    <row r="12" spans="1:3" ht="15">
      <c r="A12">
        <v>2013</v>
      </c>
      <c r="B12">
        <v>2</v>
      </c>
      <c r="C12">
        <v>7</v>
      </c>
    </row>
  </sheetData>
  <sheetProtection/>
  <mergeCells count="1">
    <mergeCell ref="A1:IV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K23" sqref="K23"/>
    </sheetView>
  </sheetViews>
  <sheetFormatPr defaultColWidth="9.140625" defaultRowHeight="15"/>
  <cols>
    <col min="1" max="1" width="13.8515625" style="0" bestFit="1" customWidth="1"/>
    <col min="2" max="2" width="30.28125" style="0" bestFit="1" customWidth="1"/>
    <col min="3" max="3" width="31.00390625" style="0" bestFit="1" customWidth="1"/>
  </cols>
  <sheetData>
    <row r="1" s="12" customFormat="1" ht="15">
      <c r="A1" s="11" t="s">
        <v>379</v>
      </c>
    </row>
    <row r="2" spans="1:3" s="3" customFormat="1" ht="15">
      <c r="A2" s="3" t="s">
        <v>280</v>
      </c>
      <c r="B2" s="3" t="s">
        <v>380</v>
      </c>
      <c r="C2" s="3" t="s">
        <v>381</v>
      </c>
    </row>
    <row r="3" spans="1:3" ht="15">
      <c r="A3">
        <v>2004</v>
      </c>
      <c r="B3">
        <v>7.433880281075013</v>
      </c>
      <c r="C3">
        <v>13.235479025074614</v>
      </c>
    </row>
    <row r="4" spans="1:3" ht="15">
      <c r="A4">
        <v>2005</v>
      </c>
      <c r="B4">
        <v>11.379433949023928</v>
      </c>
      <c r="C4">
        <v>20.01501125844383</v>
      </c>
    </row>
    <row r="5" spans="1:3" ht="15">
      <c r="A5">
        <v>2006</v>
      </c>
      <c r="B5">
        <v>5.277379042472346</v>
      </c>
      <c r="C5">
        <v>9.95041377137266</v>
      </c>
    </row>
    <row r="6" spans="1:3" ht="15">
      <c r="A6">
        <v>2007</v>
      </c>
      <c r="B6">
        <v>5.062633210536352</v>
      </c>
      <c r="C6">
        <v>10.28450365271288</v>
      </c>
    </row>
    <row r="7" spans="1:3" ht="15">
      <c r="A7">
        <v>2008</v>
      </c>
      <c r="B7">
        <v>11.885458141963309</v>
      </c>
      <c r="C7">
        <v>23.57386533934579</v>
      </c>
    </row>
    <row r="8" spans="1:3" ht="15">
      <c r="A8">
        <v>2009</v>
      </c>
      <c r="B8">
        <v>3.3945368324219003</v>
      </c>
      <c r="C8">
        <v>6.461096124957599</v>
      </c>
    </row>
    <row r="9" spans="1:3" ht="15">
      <c r="A9">
        <v>2010</v>
      </c>
      <c r="B9">
        <v>9.911752364778918</v>
      </c>
      <c r="C9">
        <v>19.068927817751902</v>
      </c>
    </row>
    <row r="10" spans="1:3" ht="15">
      <c r="A10">
        <v>2011</v>
      </c>
      <c r="B10">
        <v>6.580051258599305</v>
      </c>
      <c r="C10">
        <v>12.28380503144654</v>
      </c>
    </row>
    <row r="11" spans="1:3" ht="15">
      <c r="A11">
        <v>2012</v>
      </c>
      <c r="B11">
        <v>6.838413419702495</v>
      </c>
      <c r="C11">
        <v>12.500117188598644</v>
      </c>
    </row>
    <row r="12" spans="1:3" ht="15">
      <c r="A12">
        <v>2013</v>
      </c>
      <c r="B12">
        <v>11.863904071861361</v>
      </c>
      <c r="C12">
        <v>21.82834191914782</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7"/>
  <sheetViews>
    <sheetView zoomScalePageLayoutView="0" workbookViewId="0" topLeftCell="A1">
      <selection activeCell="F21" sqref="F21"/>
    </sheetView>
  </sheetViews>
  <sheetFormatPr defaultColWidth="9.140625" defaultRowHeight="15"/>
  <cols>
    <col min="1" max="1" width="31.421875" style="0" bestFit="1" customWidth="1"/>
    <col min="2" max="2" width="21.140625" style="0" bestFit="1" customWidth="1"/>
    <col min="3" max="3" width="25.8515625" style="0" bestFit="1" customWidth="1"/>
  </cols>
  <sheetData>
    <row r="1" s="12" customFormat="1" ht="15">
      <c r="A1" s="11" t="s">
        <v>365</v>
      </c>
    </row>
    <row r="2" spans="1:3" s="3" customFormat="1" ht="15">
      <c r="A2" s="3" t="s">
        <v>288</v>
      </c>
      <c r="B2" s="3" t="s">
        <v>281</v>
      </c>
      <c r="C2" s="3" t="s">
        <v>362</v>
      </c>
    </row>
    <row r="3" spans="1:3" ht="15">
      <c r="A3" t="s">
        <v>292</v>
      </c>
      <c r="B3">
        <v>1</v>
      </c>
      <c r="C3">
        <v>1</v>
      </c>
    </row>
    <row r="4" spans="1:3" ht="15">
      <c r="A4" t="s">
        <v>290</v>
      </c>
      <c r="B4">
        <v>1</v>
      </c>
      <c r="C4">
        <v>1</v>
      </c>
    </row>
    <row r="5" spans="1:3" ht="15">
      <c r="A5" t="s">
        <v>313</v>
      </c>
      <c r="B5">
        <v>0</v>
      </c>
      <c r="C5">
        <v>1</v>
      </c>
    </row>
    <row r="6" spans="1:3" ht="15">
      <c r="A6" t="s">
        <v>291</v>
      </c>
      <c r="B6">
        <v>0</v>
      </c>
      <c r="C6">
        <v>1</v>
      </c>
    </row>
    <row r="7" spans="1:3" ht="15">
      <c r="A7" t="s">
        <v>300</v>
      </c>
      <c r="B7">
        <v>0</v>
      </c>
      <c r="C7">
        <v>1</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J19" sqref="J19"/>
    </sheetView>
  </sheetViews>
  <sheetFormatPr defaultColWidth="9.140625" defaultRowHeight="15"/>
  <cols>
    <col min="1" max="1" width="18.57421875" style="0" bestFit="1" customWidth="1"/>
    <col min="2" max="2" width="29.28125" style="0" bestFit="1" customWidth="1"/>
    <col min="3" max="3" width="33.8515625" style="0" bestFit="1" customWidth="1"/>
  </cols>
  <sheetData>
    <row r="1" s="12" customFormat="1" ht="15">
      <c r="A1" s="11" t="s">
        <v>366</v>
      </c>
    </row>
    <row r="2" spans="1:3" s="3" customFormat="1" ht="15">
      <c r="A2" s="3" t="s">
        <v>301</v>
      </c>
      <c r="B2" s="3" t="s">
        <v>281</v>
      </c>
      <c r="C2" s="3" t="s">
        <v>362</v>
      </c>
    </row>
    <row r="3" spans="1:3" ht="15">
      <c r="A3" t="s">
        <v>306</v>
      </c>
      <c r="B3">
        <v>1</v>
      </c>
      <c r="C3">
        <v>1</v>
      </c>
    </row>
    <row r="4" spans="1:3" ht="15">
      <c r="A4" t="s">
        <v>303</v>
      </c>
      <c r="B4">
        <v>0</v>
      </c>
      <c r="C4">
        <v>2</v>
      </c>
    </row>
    <row r="5" spans="1:3" ht="15">
      <c r="A5" t="s">
        <v>302</v>
      </c>
      <c r="B5">
        <v>1</v>
      </c>
      <c r="C5">
        <v>0</v>
      </c>
    </row>
    <row r="6" spans="1:3" ht="15">
      <c r="A6" t="s">
        <v>309</v>
      </c>
      <c r="B6">
        <v>0</v>
      </c>
      <c r="C6">
        <v>1</v>
      </c>
    </row>
    <row r="7" spans="1:3" ht="15">
      <c r="A7" t="s">
        <v>312</v>
      </c>
      <c r="B7">
        <v>0</v>
      </c>
      <c r="C7">
        <v>1</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I30" sqref="I30"/>
    </sheetView>
  </sheetViews>
  <sheetFormatPr defaultColWidth="9.140625" defaultRowHeight="15"/>
  <cols>
    <col min="1" max="1" width="13.8515625" style="0" bestFit="1" customWidth="1"/>
    <col min="2" max="2" width="10.28125" style="0" bestFit="1" customWidth="1"/>
    <col min="3" max="3" width="11.140625" style="0" bestFit="1" customWidth="1"/>
  </cols>
  <sheetData>
    <row r="1" s="12" customFormat="1" ht="15">
      <c r="A1" s="11" t="s">
        <v>283</v>
      </c>
    </row>
    <row r="2" spans="1:3" s="3" customFormat="1" ht="15">
      <c r="A2" s="3" t="s">
        <v>280</v>
      </c>
      <c r="B2" s="3" t="s">
        <v>284</v>
      </c>
      <c r="C2" s="3" t="s">
        <v>285</v>
      </c>
    </row>
    <row r="3" spans="1:3" ht="15">
      <c r="A3" s="8">
        <v>2004</v>
      </c>
      <c r="B3">
        <v>0.76609</v>
      </c>
      <c r="C3">
        <v>2.455585</v>
      </c>
    </row>
    <row r="4" spans="1:3" ht="15">
      <c r="A4" s="8">
        <v>2005</v>
      </c>
      <c r="B4">
        <v>1.1258</v>
      </c>
      <c r="C4">
        <v>2.648915</v>
      </c>
    </row>
    <row r="5" spans="1:3" ht="15">
      <c r="A5" s="8">
        <v>2006</v>
      </c>
      <c r="B5">
        <v>1.175342</v>
      </c>
      <c r="C5">
        <v>2.54425</v>
      </c>
    </row>
    <row r="6" spans="1:3" ht="15">
      <c r="A6" s="8">
        <v>2007</v>
      </c>
      <c r="B6">
        <v>1.041694</v>
      </c>
      <c r="C6">
        <v>2.949394</v>
      </c>
    </row>
    <row r="7" spans="1:3" ht="15">
      <c r="A7" s="8">
        <v>2008</v>
      </c>
      <c r="B7">
        <v>1.207732</v>
      </c>
      <c r="C7">
        <v>1.975993</v>
      </c>
    </row>
    <row r="8" spans="1:3" ht="15">
      <c r="A8" s="8">
        <v>2009</v>
      </c>
      <c r="B8">
        <v>1.041298</v>
      </c>
      <c r="C8">
        <v>1.841583</v>
      </c>
    </row>
    <row r="9" spans="1:3" ht="15">
      <c r="A9" s="8">
        <v>2010</v>
      </c>
      <c r="B9">
        <v>1.256448</v>
      </c>
      <c r="C9">
        <v>1.827306</v>
      </c>
    </row>
    <row r="10" spans="1:4" ht="15">
      <c r="A10" s="8" t="s">
        <v>363</v>
      </c>
      <c r="D10" t="s">
        <v>364</v>
      </c>
    </row>
    <row r="11" spans="1:3" ht="15">
      <c r="A11" s="8">
        <v>2012</v>
      </c>
      <c r="B11">
        <v>1.430651</v>
      </c>
      <c r="C11">
        <v>2.072373</v>
      </c>
    </row>
    <row r="12" spans="1:3" ht="15">
      <c r="A12" s="8">
        <v>2013</v>
      </c>
      <c r="B12">
        <v>1.091357</v>
      </c>
      <c r="C12">
        <v>2.259169</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AnnualReview_2013_Public_3_Part135_20150218</dc:title>
  <dc:subject/>
  <dc:creator>Doble Nathan</dc:creator>
  <cp:keywords/>
  <dc:description/>
  <cp:lastModifiedBy>Siem Ken (Contractor)</cp:lastModifiedBy>
  <dcterms:created xsi:type="dcterms:W3CDTF">2015-02-25T17:47:24Z</dcterms:created>
  <dcterms:modified xsi:type="dcterms:W3CDTF">2015-12-08T17:02:20Z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