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80" firstSheet="1" activeTab="1"/>
  </bookViews>
  <sheets>
    <sheet name="Readme" sheetId="1" r:id="rId1"/>
    <sheet name="Data_Part121" sheetId="2" r:id="rId2"/>
    <sheet name="Part121_FlightHours" sheetId="3" r:id="rId3"/>
    <sheet name="Part121_Departures" sheetId="4" r:id="rId4"/>
    <sheet name="Part121_Enplanements" sheetId="5" r:id="rId5"/>
    <sheet name="Part121_Accidents" sheetId="6" r:id="rId6"/>
    <sheet name="Part121_Severity" sheetId="7" r:id="rId7"/>
    <sheet name="Part121_AccRate" sheetId="8" r:id="rId8"/>
    <sheet name="Part121_DefiningEvent" sheetId="9" r:id="rId9"/>
    <sheet name="Part121_PhaseOfFlight" sheetId="10" r:id="rId10"/>
  </sheets>
  <definedNames/>
  <calcPr fullCalcOnLoad="1"/>
</workbook>
</file>

<file path=xl/sharedStrings.xml><?xml version="1.0" encoding="utf-8"?>
<sst xmlns="http://schemas.openxmlformats.org/spreadsheetml/2006/main" count="470" uniqueCount="235">
  <si>
    <t>Part 121 Accident Aircraft, 2013</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</si>
  <si>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</si>
  <si>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</si>
  <si>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</si>
  <si>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</si>
  <si>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</si>
  <si>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</si>
  <si>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</si>
  <si>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</si>
  <si>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</si>
  <si>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</si>
  <si>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</si>
  <si>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</si>
  <si>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</si>
  <si>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</si>
  <si>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</si>
  <si>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</si>
  <si>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</si>
  <si>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</si>
  <si>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</si>
  <si>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</si>
  <si>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</si>
  <si>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DCA13FA043</t>
  </si>
  <si>
    <t>Denver</t>
  </si>
  <si>
    <t>CO</t>
  </si>
  <si>
    <t>USA</t>
  </si>
  <si>
    <t>NONE</t>
  </si>
  <si>
    <t>SUBS</t>
  </si>
  <si>
    <t xml:space="preserve">121 </t>
  </si>
  <si>
    <t>CARG</t>
  </si>
  <si>
    <t>DOM</t>
  </si>
  <si>
    <t>NSCH</t>
  </si>
  <si>
    <t xml:space="preserve">AIR </t>
  </si>
  <si>
    <t>ARC</t>
  </si>
  <si>
    <t>LDG</t>
  </si>
  <si>
    <t>WPR13LA131</t>
  </si>
  <si>
    <t>201341N</t>
  </si>
  <si>
    <t>1391211W</t>
  </si>
  <si>
    <t>Pacific Ocean</t>
  </si>
  <si>
    <t>PO</t>
  </si>
  <si>
    <t>SERS</t>
  </si>
  <si>
    <t xml:space="preserve">PAX </t>
  </si>
  <si>
    <t>SCHD</t>
  </si>
  <si>
    <t>TURB</t>
  </si>
  <si>
    <t>ENR</t>
  </si>
  <si>
    <t>DCA13CA056</t>
  </si>
  <si>
    <t>390255n</t>
  </si>
  <si>
    <t>0844004w</t>
  </si>
  <si>
    <t>Cincinnati</t>
  </si>
  <si>
    <t>OH</t>
  </si>
  <si>
    <t>CABIN</t>
  </si>
  <si>
    <t>STD</t>
  </si>
  <si>
    <t>DCA13CA065</t>
  </si>
  <si>
    <t>333812N</t>
  </si>
  <si>
    <t>0842540W</t>
  </si>
  <si>
    <t>Atlanta</t>
  </si>
  <si>
    <t>GA</t>
  </si>
  <si>
    <t>DCA13FA071</t>
  </si>
  <si>
    <t>364800N</t>
  </si>
  <si>
    <t>1151800W</t>
  </si>
  <si>
    <t>Las Vegas</t>
  </si>
  <si>
    <t>NV</t>
  </si>
  <si>
    <t>DCA13MA081</t>
  </si>
  <si>
    <t>Bagram</t>
  </si>
  <si>
    <t>AF</t>
  </si>
  <si>
    <t>FATL</t>
  </si>
  <si>
    <t>DEST</t>
  </si>
  <si>
    <t>INT</t>
  </si>
  <si>
    <t>UNK</t>
  </si>
  <si>
    <t>TOF</t>
  </si>
  <si>
    <t>DCA13FA082</t>
  </si>
  <si>
    <t>Newark</t>
  </si>
  <si>
    <t>NJ</t>
  </si>
  <si>
    <t>GCOL</t>
  </si>
  <si>
    <t>TXI</t>
  </si>
  <si>
    <t>DCA13CA090</t>
  </si>
  <si>
    <t>404638N</t>
  </si>
  <si>
    <t>0735221W</t>
  </si>
  <si>
    <t>Flushing</t>
  </si>
  <si>
    <t>NY</t>
  </si>
  <si>
    <t>DCA13CA091</t>
  </si>
  <si>
    <t>325348N</t>
  </si>
  <si>
    <t>0970213W</t>
  </si>
  <si>
    <t>Dallas</t>
  </si>
  <si>
    <t>TX</t>
  </si>
  <si>
    <t>DCA13FA094</t>
  </si>
  <si>
    <t>404133N</t>
  </si>
  <si>
    <t>0741007W</t>
  </si>
  <si>
    <t>SCF-NP</t>
  </si>
  <si>
    <t>DCA13CA106</t>
  </si>
  <si>
    <t>Nashville</t>
  </si>
  <si>
    <t>TN</t>
  </si>
  <si>
    <t>DCA13CA128</t>
  </si>
  <si>
    <t>335436N</t>
  </si>
  <si>
    <t>0840459W</t>
  </si>
  <si>
    <t>DCA13FA131</t>
  </si>
  <si>
    <t>MINR</t>
  </si>
  <si>
    <t>DCA13MA133</t>
  </si>
  <si>
    <t>333350N</t>
  </si>
  <si>
    <t>0864808W</t>
  </si>
  <si>
    <t>Birmingham</t>
  </si>
  <si>
    <t>AL</t>
  </si>
  <si>
    <t>CFIT</t>
  </si>
  <si>
    <t>APR</t>
  </si>
  <si>
    <t>DCA13WA134</t>
  </si>
  <si>
    <t>270112N</t>
  </si>
  <si>
    <t>1073216W</t>
  </si>
  <si>
    <t>Batopilas</t>
  </si>
  <si>
    <t>MX</t>
  </si>
  <si>
    <t>DCA13CA145</t>
  </si>
  <si>
    <t>395142N</t>
  </si>
  <si>
    <t>1044023W</t>
  </si>
  <si>
    <t>DCA13FA148</t>
  </si>
  <si>
    <t>375711N</t>
  </si>
  <si>
    <t>1075420W</t>
  </si>
  <si>
    <t>Telluride</t>
  </si>
  <si>
    <t>WPR13LA431</t>
  </si>
  <si>
    <t>392956N</t>
  </si>
  <si>
    <t>1194605W</t>
  </si>
  <si>
    <t>Reno</t>
  </si>
  <si>
    <t>DCA14FA002</t>
  </si>
  <si>
    <t>593844N</t>
  </si>
  <si>
    <t>1512836W</t>
  </si>
  <si>
    <t>Homer</t>
  </si>
  <si>
    <t>AK</t>
  </si>
  <si>
    <t>DCA14CA014</t>
  </si>
  <si>
    <t>Houston</t>
  </si>
  <si>
    <t>DCA14WA019</t>
  </si>
  <si>
    <t>Madrid</t>
  </si>
  <si>
    <t>SP</t>
  </si>
  <si>
    <t>OTHR</t>
  </si>
  <si>
    <t>ANC14CA012</t>
  </si>
  <si>
    <t>702039N</t>
  </si>
  <si>
    <t>1505641W</t>
  </si>
  <si>
    <t>Nuiqsut</t>
  </si>
  <si>
    <t>DCA14CA031</t>
  </si>
  <si>
    <t>400024N</t>
  </si>
  <si>
    <t>0751016W</t>
  </si>
  <si>
    <t>Philadelphia</t>
  </si>
  <si>
    <t>PA</t>
  </si>
  <si>
    <t>Part 121 Accidents, 2004-2013</t>
  </si>
  <si>
    <t>Calendar Year</t>
  </si>
  <si>
    <t>Fatal</t>
  </si>
  <si>
    <t>Total</t>
  </si>
  <si>
    <t>Part 121 Accident Rates, 2004-2013</t>
  </si>
  <si>
    <t>Accidents per Million Departures</t>
  </si>
  <si>
    <t>Accidents per Million Flight Hours</t>
  </si>
  <si>
    <t>Part 121 Accidents by Severity, 2004-2013</t>
  </si>
  <si>
    <t>Severity</t>
  </si>
  <si>
    <t>2004</t>
  </si>
  <si>
    <t>2005</t>
  </si>
  <si>
    <t>2006</t>
  </si>
  <si>
    <t>2007</t>
  </si>
  <si>
    <t>2008</t>
  </si>
  <si>
    <t>2009</t>
  </si>
  <si>
    <t>2010</t>
  </si>
  <si>
    <t>2011</t>
  </si>
  <si>
    <t>2012</t>
  </si>
  <si>
    <t>2013</t>
  </si>
  <si>
    <t>Major</t>
  </si>
  <si>
    <t>Serious</t>
  </si>
  <si>
    <t>Injury</t>
  </si>
  <si>
    <t>Damage</t>
  </si>
  <si>
    <t>Defining Event</t>
  </si>
  <si>
    <t>Accident Aircraft</t>
  </si>
  <si>
    <t>Abnormal Runway Contact</t>
  </si>
  <si>
    <t>Turbulence Encounter</t>
  </si>
  <si>
    <t>Cabin Safety Events</t>
  </si>
  <si>
    <t>Controlled Flight Into Terrain</t>
  </si>
  <si>
    <t>Ground Collision</t>
  </si>
  <si>
    <t>System Malfunction (Non-Powerplant)</t>
  </si>
  <si>
    <t>Other</t>
  </si>
  <si>
    <t>Unknown or Undetermined</t>
  </si>
  <si>
    <t>Phase of Flight</t>
  </si>
  <si>
    <t>Landing</t>
  </si>
  <si>
    <t>En Route</t>
  </si>
  <si>
    <t>Takeoff</t>
  </si>
  <si>
    <t>Approach</t>
  </si>
  <si>
    <t>Standing</t>
  </si>
  <si>
    <t>Taxi</t>
  </si>
  <si>
    <t>Unknown</t>
  </si>
  <si>
    <t>Part 121 Flight Hours, 2004-2013</t>
  </si>
  <si>
    <t>Flight Hours (millions)</t>
  </si>
  <si>
    <t>Part 121 Departures, 2004-2013</t>
  </si>
  <si>
    <t>Departures (millions)</t>
  </si>
  <si>
    <t>Part 121 Passenger Enplanements, 2004-2013</t>
  </si>
  <si>
    <t>Passengers (millions)</t>
  </si>
  <si>
    <t>This spreadsheet contains the following workbooks:</t>
  </si>
  <si>
    <t>Data_Part121</t>
  </si>
  <si>
    <t>Part121_FlightHours</t>
  </si>
  <si>
    <t>Part121_Departures</t>
  </si>
  <si>
    <t>Part121_Enplanements</t>
  </si>
  <si>
    <t>Part121_Accidents</t>
  </si>
  <si>
    <t>Part121_Severity</t>
  </si>
  <si>
    <t>Part121_AccRate</t>
  </si>
  <si>
    <t>Part121_DefiningEvent</t>
  </si>
  <si>
    <t>Part121_PhaseOfFlight</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</si>
  <si>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</si>
  <si>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</si>
  <si>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</si>
  <si>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</si>
  <si>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</si>
  <si>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</si>
  <si>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</si>
  <si>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</si>
  <si>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</si>
  <si>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</si>
  <si>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</si>
  <si>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</si>
  <si>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</si>
  <si>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</si>
  <si>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</si>
  <si>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</si>
  <si>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</si>
  <si>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</si>
  <si>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</si>
  <si>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</si>
  <si>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</si>
  <si>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aircraft involved in accidents in calendar year 2013 while operating under 14 CFR Part 121. The data dictionary for this workbook is shown below.</t>
  </si>
  <si>
    <t>This workbook summarizes total and fatal Part 121 accidents from 2004 through 2013, using NTSB accident data.</t>
  </si>
  <si>
    <t>This workbook summarizes Part 121 accidents by accident severity from 2004 through 2013, using NTSB accident data and severity categories described in 61 FR 64540 (https://federalregister.gov/a/96-30936) and 62 FR 7804 (https://federalregister.gov/a/97-4159)</t>
  </si>
  <si>
    <t>This workbook summarizes the defining events for Part 121 accident aircraft in 2013, using NTSB accident data and occurrence categories developed by the CAST/ICAO Common Taxonomy Team.</t>
  </si>
  <si>
    <t>This workbook summarizes the phases of flight associated with the defining events for Part 121 accident aircraft in 2013, using NTSB accident data and phase of flight categories developed by the CAST/ICAO Common Taxonomy Team.</t>
  </si>
  <si>
    <t>Defining Event for Part 121 Accidents, 2013</t>
  </si>
  <si>
    <t>Phase of Flight for Part 121 Accidents, 2013</t>
  </si>
  <si>
    <t>395124N</t>
  </si>
  <si>
    <t>1043937W</t>
  </si>
  <si>
    <t>404159N</t>
  </si>
  <si>
    <t>0740957W</t>
  </si>
  <si>
    <t>360717N</t>
  </si>
  <si>
    <t>0864025W</t>
  </si>
  <si>
    <t>This workbook summarizes Part 121 flight hours from 2004 through 2013, using FAA data.</t>
  </si>
  <si>
    <t>This workbook summarizes Part 121 flight departures from 2004 through 2013, using FAA data.</t>
  </si>
  <si>
    <t>This workbook summarizes Part 121 passenger enplanements from 2004 through 2013, using FAA data.</t>
  </si>
  <si>
    <t>This workbook summarizes Part 121 accident rates from 2004 through 2013, using NTSB accident data and FAA activity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</si>
</sst>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1"/>
      <color indexed="8"/>
      <name val="Calibri"/>
      <family val="2"/>
    </font>
    <font>
      <u val="single"/>
      <sz val="11"/>
      <color indexed="12"/>
      <name val="Calibri"/>
      <family val="2"/>
    </font>
    <font>
      <i/>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14" fontId="0" fillId="0" borderId="0" xfId="0" applyNumberFormat="1" applyAlignment="1">
      <alignment/>
    </xf>
    <xf numFmtId="0" fontId="32" fillId="0" borderId="0" xfId="52" applyAlignment="1">
      <alignment/>
    </xf>
    <xf numFmtId="0" fontId="40" fillId="0" borderId="0" xfId="0" applyFont="1" applyAlignment="1">
      <alignment/>
    </xf>
    <xf numFmtId="0" fontId="0" fillId="0" borderId="0" xfId="0" applyAlignment="1">
      <alignment vertical="center"/>
    </xf>
    <xf numFmtId="0" fontId="41" fillId="0" borderId="0" xfId="0" applyFont="1" applyAlignment="1">
      <alignment vertical="center"/>
    </xf>
    <xf numFmtId="0" fontId="0" fillId="0" borderId="0" xfId="0" applyAlignment="1">
      <alignment vertical="center" wrapText="1"/>
    </xf>
    <xf numFmtId="0" fontId="0" fillId="0" borderId="0" xfId="0" applyFill="1" applyAlignment="1">
      <alignment vertical="center" wrapText="1"/>
    </xf>
    <xf numFmtId="0" fontId="38" fillId="0" borderId="0" xfId="0" applyFont="1" applyAlignment="1">
      <alignment vertical="center"/>
    </xf>
    <xf numFmtId="0" fontId="0" fillId="0" borderId="0" xfId="0" applyAlignment="1">
      <alignment/>
    </xf>
    <xf numFmtId="0" fontId="0" fillId="0" borderId="0" xfId="0" applyAlignment="1">
      <alignment/>
    </xf>
    <xf numFmtId="0" fontId="0" fillId="0" borderId="0" xfId="0" applyAlignment="1">
      <alignment/>
    </xf>
    <xf numFmtId="0" fontId="38" fillId="0" borderId="0" xfId="0" applyFont="1" applyAlignment="1">
      <alignment horizontal="left" vertical="center"/>
    </xf>
    <xf numFmtId="0" fontId="38"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Flight Hours,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Part121_FlightHours!$B$2</c:f>
              <c:strCache>
                <c:ptCount val="1"/>
                <c:pt idx="0">
                  <c:v>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Part121_FlightHours!$A$3:$A$12</c:f>
              <c:numCache/>
            </c:numRef>
          </c:cat>
          <c:val>
            <c:numRef>
              <c:f>Part121_FlightHours!$B$3:$B$12</c:f>
              <c:numCache/>
            </c:numRef>
          </c:val>
          <c:smooth val="0"/>
        </c:ser>
        <c:marker val="1"/>
        <c:axId val="30634362"/>
        <c:axId val="7273803"/>
      </c:lineChart>
      <c:catAx>
        <c:axId val="30634362"/>
        <c:scaling>
          <c:orientation val="minMax"/>
        </c:scaling>
        <c:axPos val="b"/>
        <c:title>
          <c:tx>
            <c:strRef>
              <c:f>Part121_FlightHours!$A$2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273803"/>
        <c:crosses val="autoZero"/>
        <c:auto val="1"/>
        <c:lblOffset val="100"/>
        <c:tickLblSkip val="1"/>
        <c:noMultiLvlLbl val="0"/>
      </c:catAx>
      <c:valAx>
        <c:axId val="7273803"/>
        <c:scaling>
          <c:orientation val="minMax"/>
          <c:max val="20"/>
          <c:min val="0"/>
        </c:scaling>
        <c:axPos val="l"/>
        <c:title>
          <c:tx>
            <c:strRef>
              <c:f>Part121_FlightHours!$B$2</c:f>
            </c:strRef>
          </c:tx>
          <c:layout>
            <c:manualLayout>
              <c:xMode val="factor"/>
              <c:yMode val="factor"/>
              <c:x val="-0.009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0.0" sourceLinked="0"/>
        <c:majorTickMark val="out"/>
        <c:minorTickMark val="none"/>
        <c:tickLblPos val="nextTo"/>
        <c:spPr>
          <a:ln w="3175">
            <a:solidFill>
              <a:srgbClr val="808080"/>
            </a:solidFill>
          </a:ln>
        </c:spPr>
        <c:crossAx val="306343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Departures,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Part121_Departures!$B$2</c:f>
              <c:strCache>
                <c:ptCount val="1"/>
                <c:pt idx="0">
                  <c:v>Departures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Part121_Departures!$A$3:$A$12</c:f>
              <c:numCache/>
            </c:numRef>
          </c:cat>
          <c:val>
            <c:numRef>
              <c:f>Part121_Departures!$B$3:$B$12</c:f>
              <c:numCache/>
            </c:numRef>
          </c:val>
          <c:smooth val="0"/>
        </c:ser>
        <c:marker val="1"/>
        <c:axId val="65464228"/>
        <c:axId val="52307141"/>
      </c:lineChart>
      <c:catAx>
        <c:axId val="65464228"/>
        <c:scaling>
          <c:orientation val="minMax"/>
        </c:scaling>
        <c:axPos val="b"/>
        <c:title>
          <c:tx>
            <c:strRef>
              <c:f>Part121_Departures!$A$2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307141"/>
        <c:crosses val="autoZero"/>
        <c:auto val="1"/>
        <c:lblOffset val="100"/>
        <c:tickLblSkip val="1"/>
        <c:noMultiLvlLbl val="0"/>
      </c:catAx>
      <c:valAx>
        <c:axId val="52307141"/>
        <c:scaling>
          <c:orientation val="minMax"/>
        </c:scaling>
        <c:axPos val="l"/>
        <c:title>
          <c:tx>
            <c:strRef>
              <c:f>Part121_Departures!$B$2</c:f>
            </c:strRef>
          </c:tx>
          <c:layout>
            <c:manualLayout>
              <c:xMode val="factor"/>
              <c:yMode val="factor"/>
              <c:x val="-0.009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0.0" sourceLinked="0"/>
        <c:majorTickMark val="out"/>
        <c:minorTickMark val="none"/>
        <c:tickLblPos val="nextTo"/>
        <c:spPr>
          <a:ln w="3175">
            <a:solidFill>
              <a:srgbClr val="808080"/>
            </a:solidFill>
          </a:ln>
        </c:spPr>
        <c:crossAx val="6546422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Passenger Enplanements,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Part121_Enplanements!$B$2</c:f>
              <c:strCache>
                <c:ptCount val="1"/>
                <c:pt idx="0">
                  <c:v>Passengers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Part121_Enplanements!$A$3:$A$12</c:f>
              <c:numCache/>
            </c:numRef>
          </c:cat>
          <c:val>
            <c:numRef>
              <c:f>Part121_Enplanements!$B$3:$B$12</c:f>
              <c:numCache/>
            </c:numRef>
          </c:val>
          <c:smooth val="0"/>
        </c:ser>
        <c:marker val="1"/>
        <c:axId val="1002222"/>
        <c:axId val="9019999"/>
      </c:lineChart>
      <c:catAx>
        <c:axId val="1002222"/>
        <c:scaling>
          <c:orientation val="minMax"/>
        </c:scaling>
        <c:axPos val="b"/>
        <c:title>
          <c:tx>
            <c:strRef>
              <c:f>Part121_Enplanements!$A$2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9019999"/>
        <c:crosses val="autoZero"/>
        <c:auto val="1"/>
        <c:lblOffset val="100"/>
        <c:tickLblSkip val="1"/>
        <c:noMultiLvlLbl val="0"/>
      </c:catAx>
      <c:valAx>
        <c:axId val="9019999"/>
        <c:scaling>
          <c:orientation val="minMax"/>
          <c:max val="800"/>
          <c:min val="0"/>
        </c:scaling>
        <c:axPos val="l"/>
        <c:title>
          <c:tx>
            <c:strRef>
              <c:f>Part121_Enplanements!$B$2</c:f>
            </c:strRef>
          </c:tx>
          <c:layout>
            <c:manualLayout>
              <c:xMode val="factor"/>
              <c:yMode val="factor"/>
              <c:x val="-0.007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0022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Accidents,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Part121_Accidents!$B$2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Part121_Accidents!$A$3:$A$12</c:f>
              <c:numCache/>
            </c:numRef>
          </c:cat>
          <c:val>
            <c:numRef>
              <c:f>Part121_Accidents!$B$3:$B$12</c:f>
              <c:numCache/>
            </c:numRef>
          </c:val>
        </c:ser>
        <c:ser>
          <c:idx val="1"/>
          <c:order val="1"/>
          <c:tx>
            <c:strRef>
              <c:f>Part121_Accidents!$C$2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Part121_Accidents!$A$3:$A$12</c:f>
              <c:numCache/>
            </c:numRef>
          </c:cat>
          <c:val>
            <c:numRef>
              <c:f>Part121_Accidents!$C$3:$C$12</c:f>
              <c:numCache/>
            </c:numRef>
          </c:val>
        </c:ser>
        <c:axId val="14071128"/>
        <c:axId val="59531289"/>
      </c:barChart>
      <c:catAx>
        <c:axId val="14071128"/>
        <c:scaling>
          <c:orientation val="minMax"/>
        </c:scaling>
        <c:axPos val="b"/>
        <c:title>
          <c:tx>
            <c:strRef>
              <c:f>Part121_Accidents!$A$2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531289"/>
        <c:crosses val="autoZero"/>
        <c:auto val="1"/>
        <c:lblOffset val="100"/>
        <c:tickLblSkip val="1"/>
        <c:noMultiLvlLbl val="0"/>
      </c:catAx>
      <c:valAx>
        <c:axId val="595312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071128"/>
        <c:crossesAt val="1"/>
        <c:crossBetween val="between"/>
        <c:dispUnits/>
        <c:majorUnit val="5"/>
      </c:valAx>
      <c:spPr>
        <a:solidFill>
          <a:srgbClr val="FFFFFF"/>
        </a:solidFill>
        <a:ln w="3175">
          <a:noFill/>
        </a:ln>
      </c:spPr>
    </c:plotArea>
    <c:legend>
      <c:legendPos val="tr"/>
      <c:layout>
        <c:manualLayout>
          <c:xMode val="edge"/>
          <c:yMode val="edge"/>
          <c:x val="0.78425"/>
          <c:y val="0.0985"/>
          <c:w val="0.206"/>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Accident Rates, 2004-2013</a:t>
            </a:r>
          </a:p>
        </c:rich>
      </c:tx>
      <c:layout>
        <c:manualLayout>
          <c:xMode val="factor"/>
          <c:yMode val="factor"/>
          <c:x val="-0.00375"/>
          <c:y val="-0.01225"/>
        </c:manualLayout>
      </c:layout>
      <c:spPr>
        <a:noFill/>
        <a:ln w="3175">
          <a:noFill/>
        </a:ln>
      </c:spPr>
    </c:title>
    <c:plotArea>
      <c:layout>
        <c:manualLayout>
          <c:xMode val="edge"/>
          <c:yMode val="edge"/>
          <c:x val="0.09175"/>
          <c:y val="0.08475"/>
          <c:w val="0.8855"/>
          <c:h val="0.82925"/>
        </c:manualLayout>
      </c:layout>
      <c:lineChart>
        <c:grouping val="standard"/>
        <c:varyColors val="0"/>
        <c:ser>
          <c:idx val="0"/>
          <c:order val="0"/>
          <c:tx>
            <c:strRef>
              <c:f>Part121_AccRate!$B$2</c:f>
              <c:strCache>
                <c:ptCount val="1"/>
                <c:pt idx="0">
                  <c:v>Accidents per Million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Part121_AccRate!$A$3:$A$12</c:f>
              <c:numCache/>
            </c:numRef>
          </c:cat>
          <c:val>
            <c:numRef>
              <c:f>Part121_AccRate!$B$3:$B$12</c:f>
              <c:numCache/>
            </c:numRef>
          </c:val>
          <c:smooth val="0"/>
        </c:ser>
        <c:ser>
          <c:idx val="1"/>
          <c:order val="1"/>
          <c:tx>
            <c:strRef>
              <c:f>Part121_AccRate!$C$2</c:f>
              <c:strCache>
                <c:ptCount val="1"/>
                <c:pt idx="0">
                  <c:v>Accidents per Million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Part121_AccRate!$A$3:$A$12</c:f>
              <c:numCache/>
            </c:numRef>
          </c:cat>
          <c:val>
            <c:numRef>
              <c:f>Part121_AccRate!$C$3:$C$12</c:f>
              <c:numCache/>
            </c:numRef>
          </c:val>
          <c:smooth val="0"/>
        </c:ser>
        <c:marker val="1"/>
        <c:axId val="66019554"/>
        <c:axId val="57305075"/>
      </c:lineChart>
      <c:catAx>
        <c:axId val="66019554"/>
        <c:scaling>
          <c:orientation val="minMax"/>
        </c:scaling>
        <c:axPos val="b"/>
        <c:title>
          <c:tx>
            <c:strRef>
              <c:f>Part121_AccRate!$A$2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7305075"/>
        <c:crosses val="autoZero"/>
        <c:auto val="1"/>
        <c:lblOffset val="100"/>
        <c:tickLblSkip val="1"/>
        <c:noMultiLvlLbl val="0"/>
      </c:catAx>
      <c:valAx>
        <c:axId val="573050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Departures / Flight Hours</a:t>
                </a:r>
              </a:p>
            </c:rich>
          </c:tx>
          <c:layout>
            <c:manualLayout>
              <c:xMode val="factor"/>
              <c:yMode val="factor"/>
              <c:x val="0.00225"/>
              <c:y val="-0.00325"/>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66019554"/>
        <c:crossesAt val="1"/>
        <c:crossBetween val="between"/>
        <c:dispUnits/>
      </c:valAx>
      <c:spPr>
        <a:solidFill>
          <a:srgbClr val="FFFFFF"/>
        </a:solidFill>
        <a:ln w="3175">
          <a:noFill/>
        </a:ln>
      </c:spPr>
    </c:plotArea>
    <c:legend>
      <c:legendPos val="tr"/>
      <c:layout>
        <c:manualLayout>
          <c:xMode val="edge"/>
          <c:yMode val="edge"/>
          <c:x val="0.498"/>
          <c:y val="0.0985"/>
          <c:w val="0.49425"/>
          <c:h val="0.13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Part 121 Accidents, 2013</a:t>
            </a:r>
          </a:p>
        </c:rich>
      </c:tx>
      <c:layout>
        <c:manualLayout>
          <c:xMode val="factor"/>
          <c:yMode val="factor"/>
          <c:x val="-0.00375"/>
          <c:y val="-0.01225"/>
        </c:manualLayout>
      </c:layout>
      <c:spPr>
        <a:noFill/>
        <a:ln w="3175">
          <a:noFill/>
        </a:ln>
      </c:spPr>
    </c:title>
    <c:plotArea>
      <c:layout>
        <c:manualLayout>
          <c:xMode val="edge"/>
          <c:yMode val="edge"/>
          <c:x val="0.06075"/>
          <c:y val="0.11875"/>
          <c:w val="0.92025"/>
          <c:h val="0.79525"/>
        </c:manualLayout>
      </c:layout>
      <c:barChart>
        <c:barDir val="bar"/>
        <c:grouping val="stacked"/>
        <c:varyColors val="0"/>
        <c:ser>
          <c:idx val="0"/>
          <c:order val="0"/>
          <c:tx>
            <c:strRef>
              <c:f>Part121_DefiningEvent!$B$2</c:f>
              <c:strCache>
                <c:ptCount val="1"/>
                <c:pt idx="0">
                  <c:v>Accident Aircraft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Part121_DefiningEvent!$A$3:$A$10</c:f>
              <c:strCache/>
            </c:strRef>
          </c:cat>
          <c:val>
            <c:numRef>
              <c:f>Part121_DefiningEvent!$B$3:$B$10</c:f>
              <c:numCache/>
            </c:numRef>
          </c:val>
        </c:ser>
        <c:overlap val="100"/>
        <c:axId val="45983628"/>
        <c:axId val="11199469"/>
      </c:barChart>
      <c:catAx>
        <c:axId val="45983628"/>
        <c:scaling>
          <c:orientation val="maxMin"/>
        </c:scaling>
        <c:axPos val="l"/>
        <c:title>
          <c:tx>
            <c:strRef>
              <c:f>Part121_DefiningEvent!$A$2</c:f>
            </c:strRef>
          </c:tx>
          <c:layout>
            <c:manualLayout>
              <c:xMode val="factor"/>
              <c:yMode val="factor"/>
              <c:x val="-0.070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199469"/>
        <c:crosses val="autoZero"/>
        <c:auto val="1"/>
        <c:lblOffset val="100"/>
        <c:tickLblSkip val="1"/>
        <c:noMultiLvlLbl val="0"/>
      </c:catAx>
      <c:valAx>
        <c:axId val="11199469"/>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983628"/>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Part 121 Accidents, 2013</a:t>
            </a:r>
          </a:p>
        </c:rich>
      </c:tx>
      <c:layout>
        <c:manualLayout>
          <c:xMode val="factor"/>
          <c:yMode val="factor"/>
          <c:x val="-0.00375"/>
          <c:y val="-0.01025"/>
        </c:manualLayout>
      </c:layout>
      <c:spPr>
        <a:noFill/>
        <a:ln w="3175">
          <a:noFill/>
        </a:ln>
      </c:spPr>
    </c:title>
    <c:plotArea>
      <c:layout>
        <c:manualLayout>
          <c:xMode val="edge"/>
          <c:yMode val="edge"/>
          <c:x val="0.059"/>
          <c:y val="0.1315"/>
          <c:w val="0.92225"/>
          <c:h val="0.773"/>
        </c:manualLayout>
      </c:layout>
      <c:barChart>
        <c:barDir val="bar"/>
        <c:grouping val="stacked"/>
        <c:varyColors val="0"/>
        <c:ser>
          <c:idx val="0"/>
          <c:order val="0"/>
          <c:tx>
            <c:strRef>
              <c:f>Part121_PhaseOfFlight!$B$2</c:f>
              <c:strCache>
                <c:ptCount val="1"/>
                <c:pt idx="0">
                  <c:v>Accident Aircraft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Part121_PhaseOfFlight!$A$3:$A$9</c:f>
              <c:strCache/>
            </c:strRef>
          </c:cat>
          <c:val>
            <c:numRef>
              <c:f>Part121_PhaseOfFlight!$B$3:$B$9</c:f>
              <c:numCache/>
            </c:numRef>
          </c:val>
        </c:ser>
        <c:overlap val="100"/>
        <c:axId val="33686358"/>
        <c:axId val="34741767"/>
      </c:barChart>
      <c:catAx>
        <c:axId val="33686358"/>
        <c:scaling>
          <c:orientation val="maxMin"/>
        </c:scaling>
        <c:axPos val="l"/>
        <c:title>
          <c:tx>
            <c:strRef>
              <c:f>Part121_PhaseOfFlight!$A$2</c:f>
            </c:strRef>
          </c:tx>
          <c:layout>
            <c:manualLayout>
              <c:xMode val="factor"/>
              <c:yMode val="factor"/>
              <c:x val="0.011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741767"/>
        <c:crosses val="autoZero"/>
        <c:auto val="1"/>
        <c:lblOffset val="100"/>
        <c:tickLblSkip val="1"/>
        <c:noMultiLvlLbl val="0"/>
      </c:catAx>
      <c:valAx>
        <c:axId val="3474176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82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686358"/>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3</xdr:row>
      <xdr:rowOff>66675</xdr:rowOff>
    </xdr:from>
    <xdr:to>
      <xdr:col>14</xdr:col>
      <xdr:colOff>542925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xdr:row>
      <xdr:rowOff>66675</xdr:rowOff>
    </xdr:from>
    <xdr:to>
      <xdr:col>14</xdr:col>
      <xdr:colOff>590550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xdr:row>
      <xdr:rowOff>66675</xdr:rowOff>
    </xdr:from>
    <xdr:to>
      <xdr:col>14</xdr:col>
      <xdr:colOff>581025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66675</xdr:rowOff>
    </xdr:from>
    <xdr:to>
      <xdr:col>11</xdr:col>
      <xdr:colOff>276225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66675</xdr:rowOff>
    </xdr:from>
    <xdr:to>
      <xdr:col>12</xdr:col>
      <xdr:colOff>590550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66675</xdr:rowOff>
    </xdr:from>
    <xdr:to>
      <xdr:col>15</xdr:col>
      <xdr:colOff>190500</xdr:colOff>
      <xdr:row>18</xdr:row>
      <xdr:rowOff>76200</xdr:rowOff>
    </xdr:to>
    <xdr:graphicFrame>
      <xdr:nvGraphicFramePr>
        <xdr:cNvPr id="1" name="Chart 1"/>
        <xdr:cNvGraphicFramePr/>
      </xdr:nvGraphicFramePr>
      <xdr:xfrm>
        <a:off x="5076825" y="638175"/>
        <a:ext cx="5086350" cy="2867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33"/>
  <sheetViews>
    <sheetView zoomScalePageLayoutView="0" workbookViewId="0" topLeftCell="A1">
      <selection activeCell="C1" sqref="C1"/>
    </sheetView>
  </sheetViews>
  <sheetFormatPr defaultColWidth="9.140625" defaultRowHeight="15"/>
  <cols>
    <col min="1" max="1" width="21.7109375" style="4" bestFit="1" customWidth="1"/>
    <col min="2" max="2" width="128.57421875" style="6" customWidth="1"/>
    <col min="3" max="16384" width="9.140625" style="4" customWidth="1"/>
  </cols>
  <sheetData>
    <row r="1" spans="1:2" ht="15">
      <c r="A1" s="12" t="s">
        <v>187</v>
      </c>
      <c r="B1" s="12"/>
    </row>
    <row r="2" spans="1:2" ht="30">
      <c r="A2" s="5" t="s">
        <v>188</v>
      </c>
      <c r="B2" s="6" t="s">
        <v>218</v>
      </c>
    </row>
    <row r="3" spans="1:2" ht="15">
      <c r="A3" s="5" t="s">
        <v>189</v>
      </c>
      <c r="B3" s="6" t="s">
        <v>231</v>
      </c>
    </row>
    <row r="4" spans="1:2" ht="15">
      <c r="A4" s="5" t="s">
        <v>190</v>
      </c>
      <c r="B4" s="6" t="s">
        <v>232</v>
      </c>
    </row>
    <row r="5" spans="1:2" ht="15">
      <c r="A5" s="5" t="s">
        <v>191</v>
      </c>
      <c r="B5" s="6" t="s">
        <v>233</v>
      </c>
    </row>
    <row r="6" spans="1:2" ht="15">
      <c r="A6" s="5" t="s">
        <v>192</v>
      </c>
      <c r="B6" s="6" t="s">
        <v>219</v>
      </c>
    </row>
    <row r="7" spans="1:2" ht="30">
      <c r="A7" s="5" t="s">
        <v>193</v>
      </c>
      <c r="B7" s="7" t="s">
        <v>220</v>
      </c>
    </row>
    <row r="8" spans="1:2" ht="15">
      <c r="A8" s="5" t="s">
        <v>194</v>
      </c>
      <c r="B8" s="6" t="s">
        <v>234</v>
      </c>
    </row>
    <row r="9" spans="1:2" ht="30">
      <c r="A9" s="5" t="s">
        <v>195</v>
      </c>
      <c r="B9" s="6" t="s">
        <v>221</v>
      </c>
    </row>
    <row r="10" spans="1:2" ht="30">
      <c r="A10" s="5" t="s">
        <v>196</v>
      </c>
      <c r="B10" s="6" t="s">
        <v>222</v>
      </c>
    </row>
    <row r="12" ht="15">
      <c r="A12" s="8" t="s">
        <v>197</v>
      </c>
    </row>
    <row r="13" spans="1:2" ht="90">
      <c r="A13" s="5" t="s">
        <v>1</v>
      </c>
      <c r="B13" s="6" t="s">
        <v>198</v>
      </c>
    </row>
    <row r="14" spans="1:2" ht="30">
      <c r="A14" s="5" t="s">
        <v>2</v>
      </c>
      <c r="B14" s="6" t="s">
        <v>199</v>
      </c>
    </row>
    <row r="15" spans="1:2" ht="15">
      <c r="A15" s="5" t="s">
        <v>3</v>
      </c>
      <c r="B15" s="6" t="s">
        <v>200</v>
      </c>
    </row>
    <row r="16" spans="1:2" ht="75">
      <c r="A16" s="5" t="s">
        <v>4</v>
      </c>
      <c r="B16" s="6" t="s">
        <v>201</v>
      </c>
    </row>
    <row r="17" spans="1:2" ht="75">
      <c r="A17" s="5" t="s">
        <v>5</v>
      </c>
      <c r="B17" s="6" t="s">
        <v>201</v>
      </c>
    </row>
    <row r="18" spans="1:2" ht="15">
      <c r="A18" s="5" t="s">
        <v>6</v>
      </c>
      <c r="B18" s="6" t="s">
        <v>202</v>
      </c>
    </row>
    <row r="19" spans="1:2" ht="30">
      <c r="A19" s="5" t="s">
        <v>7</v>
      </c>
      <c r="B19" s="6" t="s">
        <v>203</v>
      </c>
    </row>
    <row r="20" spans="1:2" ht="15">
      <c r="A20" s="5" t="s">
        <v>8</v>
      </c>
      <c r="B20" s="6" t="s">
        <v>204</v>
      </c>
    </row>
    <row r="21" spans="1:2" ht="15">
      <c r="A21" s="5" t="s">
        <v>9</v>
      </c>
      <c r="B21" s="6" t="s">
        <v>205</v>
      </c>
    </row>
    <row r="22" spans="1:2" ht="15">
      <c r="A22" s="5" t="s">
        <v>10</v>
      </c>
      <c r="B22" s="6" t="s">
        <v>206</v>
      </c>
    </row>
    <row r="23" spans="1:2" ht="30">
      <c r="A23" s="5" t="s">
        <v>11</v>
      </c>
      <c r="B23" s="6" t="s">
        <v>207</v>
      </c>
    </row>
    <row r="24" spans="1:2" ht="30">
      <c r="A24" s="5" t="s">
        <v>12</v>
      </c>
      <c r="B24" s="6" t="s">
        <v>208</v>
      </c>
    </row>
    <row r="25" spans="1:2" ht="45">
      <c r="A25" s="5" t="s">
        <v>13</v>
      </c>
      <c r="B25" s="6" t="s">
        <v>209</v>
      </c>
    </row>
    <row r="26" spans="1:2" ht="30">
      <c r="A26" s="5" t="s">
        <v>14</v>
      </c>
      <c r="B26" s="6" t="s">
        <v>210</v>
      </c>
    </row>
    <row r="27" spans="1:2" ht="45">
      <c r="A27" s="5" t="s">
        <v>15</v>
      </c>
      <c r="B27" s="6" t="s">
        <v>211</v>
      </c>
    </row>
    <row r="28" spans="1:2" ht="30">
      <c r="A28" s="5" t="s">
        <v>16</v>
      </c>
      <c r="B28" s="6" t="s">
        <v>212</v>
      </c>
    </row>
    <row r="29" spans="1:2" ht="60">
      <c r="A29" s="5" t="s">
        <v>17</v>
      </c>
      <c r="B29" s="6" t="s">
        <v>213</v>
      </c>
    </row>
    <row r="30" spans="1:2" ht="60">
      <c r="A30" s="5" t="s">
        <v>18</v>
      </c>
      <c r="B30" s="6" t="s">
        <v>214</v>
      </c>
    </row>
    <row r="31" spans="1:2" ht="30">
      <c r="A31" s="5" t="s">
        <v>19</v>
      </c>
      <c r="B31" s="6" t="s">
        <v>215</v>
      </c>
    </row>
    <row r="32" spans="1:2" ht="30">
      <c r="A32" s="5" t="s">
        <v>20</v>
      </c>
      <c r="B32" s="6" t="s">
        <v>216</v>
      </c>
    </row>
    <row r="33" spans="1:2" ht="15">
      <c r="A33" s="5" t="s">
        <v>21</v>
      </c>
      <c r="B33" s="6" t="s">
        <v>217</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9"/>
  <sheetViews>
    <sheetView zoomScalePageLayoutView="0" workbookViewId="0" topLeftCell="A1">
      <selection activeCell="R30" sqref="R30"/>
    </sheetView>
  </sheetViews>
  <sheetFormatPr defaultColWidth="9.140625" defaultRowHeight="15"/>
  <cols>
    <col min="1" max="1" width="14.57421875" style="0" bestFit="1" customWidth="1"/>
    <col min="2" max="2" width="16.140625" style="0" bestFit="1" customWidth="1"/>
  </cols>
  <sheetData>
    <row r="1" s="14" customFormat="1" ht="15">
      <c r="A1" s="13" t="s">
        <v>224</v>
      </c>
    </row>
    <row r="2" spans="1:2" s="3" customFormat="1" ht="15">
      <c r="A2" s="3" t="s">
        <v>173</v>
      </c>
      <c r="B2" s="3" t="s">
        <v>164</v>
      </c>
    </row>
    <row r="3" spans="1:2" ht="15">
      <c r="A3" t="s">
        <v>174</v>
      </c>
      <c r="B3">
        <v>6</v>
      </c>
    </row>
    <row r="4" spans="1:2" ht="15">
      <c r="A4" t="s">
        <v>175</v>
      </c>
      <c r="B4">
        <v>3</v>
      </c>
    </row>
    <row r="5" spans="1:2" ht="15">
      <c r="A5" t="s">
        <v>176</v>
      </c>
      <c r="B5">
        <v>3</v>
      </c>
    </row>
    <row r="6" spans="1:2" ht="15">
      <c r="A6" t="s">
        <v>177</v>
      </c>
      <c r="B6">
        <v>2</v>
      </c>
    </row>
    <row r="7" spans="1:2" ht="15">
      <c r="A7" t="s">
        <v>178</v>
      </c>
      <c r="B7">
        <v>2</v>
      </c>
    </row>
    <row r="8" spans="1:2" ht="15">
      <c r="A8" t="s">
        <v>179</v>
      </c>
      <c r="B8">
        <v>1</v>
      </c>
    </row>
    <row r="9" spans="1:2" ht="15">
      <c r="A9" t="s">
        <v>180</v>
      </c>
      <c r="B9">
        <v>6</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25"/>
  <sheetViews>
    <sheetView tabSelected="1" zoomScalePageLayoutView="0" workbookViewId="0" topLeftCell="A1">
      <selection activeCell="A1" sqref="A1:IV1"/>
    </sheetView>
  </sheetViews>
  <sheetFormatPr defaultColWidth="9.140625" defaultRowHeight="15"/>
  <cols>
    <col min="1" max="1" width="12.8515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12.710937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14" customFormat="1" ht="15">
      <c r="A1" s="13" t="s">
        <v>0</v>
      </c>
    </row>
    <row r="2" spans="1:21" s="3" customFormat="1" ht="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5">
      <c r="A3" t="s">
        <v>22</v>
      </c>
      <c r="B3">
        <v>1</v>
      </c>
      <c r="C3" s="1">
        <v>41299</v>
      </c>
      <c r="D3" t="s">
        <v>225</v>
      </c>
      <c r="E3" t="s">
        <v>226</v>
      </c>
      <c r="F3" t="s">
        <v>23</v>
      </c>
      <c r="G3" t="s">
        <v>24</v>
      </c>
      <c r="H3" t="s">
        <v>25</v>
      </c>
      <c r="K3" t="s">
        <v>26</v>
      </c>
      <c r="L3" t="s">
        <v>27</v>
      </c>
      <c r="M3" t="s">
        <v>28</v>
      </c>
      <c r="N3" t="s">
        <v>29</v>
      </c>
      <c r="O3" t="s">
        <v>30</v>
      </c>
      <c r="P3" t="s">
        <v>31</v>
      </c>
      <c r="Q3" t="s">
        <v>32</v>
      </c>
      <c r="S3" t="s">
        <v>33</v>
      </c>
      <c r="T3" t="s">
        <v>34</v>
      </c>
      <c r="U3" s="2" t="str">
        <f>HYPERLINK("http://www.ntsb.gov/_layouts/ntsb.aviation/brief.aspx?ev_id=20130128X11324&amp;key=1","Synopsis")</f>
        <v>Synopsis</v>
      </c>
    </row>
    <row r="4" spans="1:21" ht="15">
      <c r="A4" t="s">
        <v>35</v>
      </c>
      <c r="B4">
        <v>1</v>
      </c>
      <c r="C4" s="1">
        <v>41324</v>
      </c>
      <c r="D4" t="s">
        <v>36</v>
      </c>
      <c r="E4" t="s">
        <v>37</v>
      </c>
      <c r="F4" t="s">
        <v>38</v>
      </c>
      <c r="G4" t="s">
        <v>39</v>
      </c>
      <c r="H4" t="s">
        <v>25</v>
      </c>
      <c r="J4">
        <v>1</v>
      </c>
      <c r="K4" t="s">
        <v>40</v>
      </c>
      <c r="L4" t="s">
        <v>26</v>
      </c>
      <c r="M4" t="s">
        <v>28</v>
      </c>
      <c r="N4" t="s">
        <v>41</v>
      </c>
      <c r="O4" t="s">
        <v>30</v>
      </c>
      <c r="P4" t="s">
        <v>42</v>
      </c>
      <c r="Q4" t="s">
        <v>32</v>
      </c>
      <c r="S4" t="s">
        <v>43</v>
      </c>
      <c r="T4" t="s">
        <v>44</v>
      </c>
      <c r="U4" s="2" t="str">
        <f>HYPERLINK("http://www.ntsb.gov/_layouts/ntsb.aviation/brief.aspx?ev_id=20130220X51849&amp;key=1","Synopsis")</f>
        <v>Synopsis</v>
      </c>
    </row>
    <row r="5" spans="1:21" ht="15">
      <c r="A5" t="s">
        <v>45</v>
      </c>
      <c r="B5">
        <v>1</v>
      </c>
      <c r="C5" s="1">
        <v>41324</v>
      </c>
      <c r="D5" t="s">
        <v>46</v>
      </c>
      <c r="E5" t="s">
        <v>47</v>
      </c>
      <c r="F5" t="s">
        <v>48</v>
      </c>
      <c r="G5" t="s">
        <v>49</v>
      </c>
      <c r="H5" t="s">
        <v>25</v>
      </c>
      <c r="J5">
        <v>1</v>
      </c>
      <c r="K5" t="s">
        <v>40</v>
      </c>
      <c r="L5" t="s">
        <v>26</v>
      </c>
      <c r="M5" t="s">
        <v>28</v>
      </c>
      <c r="N5" t="s">
        <v>41</v>
      </c>
      <c r="O5" t="s">
        <v>30</v>
      </c>
      <c r="P5" t="s">
        <v>42</v>
      </c>
      <c r="Q5" t="s">
        <v>32</v>
      </c>
      <c r="S5" t="s">
        <v>50</v>
      </c>
      <c r="T5" t="s">
        <v>51</v>
      </c>
      <c r="U5" s="2" t="str">
        <f>HYPERLINK("http://www.ntsb.gov/_layouts/ntsb.aviation/brief.aspx?ev_id=20130220X85257&amp;key=1","Synopsis")</f>
        <v>Synopsis</v>
      </c>
    </row>
    <row r="6" spans="1:21" ht="15">
      <c r="A6" t="s">
        <v>52</v>
      </c>
      <c r="B6">
        <v>1</v>
      </c>
      <c r="C6" s="1">
        <v>41340</v>
      </c>
      <c r="D6" t="s">
        <v>53</v>
      </c>
      <c r="E6" t="s">
        <v>54</v>
      </c>
      <c r="F6" t="s">
        <v>55</v>
      </c>
      <c r="G6" t="s">
        <v>56</v>
      </c>
      <c r="H6" t="s">
        <v>25</v>
      </c>
      <c r="K6" t="s">
        <v>26</v>
      </c>
      <c r="L6" t="s">
        <v>27</v>
      </c>
      <c r="M6" t="s">
        <v>28</v>
      </c>
      <c r="N6" t="s">
        <v>41</v>
      </c>
      <c r="O6" t="s">
        <v>30</v>
      </c>
      <c r="P6" t="s">
        <v>42</v>
      </c>
      <c r="Q6" t="s">
        <v>32</v>
      </c>
      <c r="S6" t="s">
        <v>33</v>
      </c>
      <c r="T6" t="s">
        <v>34</v>
      </c>
      <c r="U6" s="2" t="str">
        <f>HYPERLINK("http://www.ntsb.gov/_layouts/ntsb.aviation/brief.aspx?ev_id=20130314X14422&amp;key=1","Synopsis")</f>
        <v>Synopsis</v>
      </c>
    </row>
    <row r="7" spans="1:21" ht="15">
      <c r="A7" t="s">
        <v>57</v>
      </c>
      <c r="B7">
        <v>1</v>
      </c>
      <c r="C7" s="1">
        <v>41369</v>
      </c>
      <c r="D7" t="s">
        <v>58</v>
      </c>
      <c r="E7" t="s">
        <v>59</v>
      </c>
      <c r="F7" t="s">
        <v>60</v>
      </c>
      <c r="G7" t="s">
        <v>61</v>
      </c>
      <c r="H7" t="s">
        <v>25</v>
      </c>
      <c r="K7" t="s">
        <v>26</v>
      </c>
      <c r="L7" t="s">
        <v>27</v>
      </c>
      <c r="M7" t="s">
        <v>28</v>
      </c>
      <c r="N7" t="s">
        <v>41</v>
      </c>
      <c r="O7" t="s">
        <v>30</v>
      </c>
      <c r="P7" t="s">
        <v>42</v>
      </c>
      <c r="Q7" t="s">
        <v>32</v>
      </c>
      <c r="S7" t="s">
        <v>33</v>
      </c>
      <c r="T7" t="s">
        <v>34</v>
      </c>
      <c r="U7" s="2" t="str">
        <f>HYPERLINK("http://www.ntsb.gov/_layouts/ntsb.aviation/brief.aspx?ev_id=20130408X10949&amp;key=1","Synopsis")</f>
        <v>Synopsis</v>
      </c>
    </row>
    <row r="8" spans="1:21" ht="15">
      <c r="A8" t="s">
        <v>62</v>
      </c>
      <c r="B8">
        <v>1</v>
      </c>
      <c r="C8" s="1">
        <v>41393</v>
      </c>
      <c r="F8" t="s">
        <v>63</v>
      </c>
      <c r="H8" t="s">
        <v>64</v>
      </c>
      <c r="I8">
        <v>7</v>
      </c>
      <c r="K8" t="s">
        <v>65</v>
      </c>
      <c r="L8" t="s">
        <v>66</v>
      </c>
      <c r="M8" t="s">
        <v>28</v>
      </c>
      <c r="N8" t="s">
        <v>29</v>
      </c>
      <c r="O8" t="s">
        <v>67</v>
      </c>
      <c r="P8" t="s">
        <v>31</v>
      </c>
      <c r="Q8" t="s">
        <v>32</v>
      </c>
      <c r="S8" t="s">
        <v>68</v>
      </c>
      <c r="T8" t="s">
        <v>69</v>
      </c>
      <c r="U8" s="2" t="str">
        <f>HYPERLINK("http://www.ntsb.gov/_layouts/ntsb.aviation/brief.aspx?ev_id=20130429X12734&amp;key=1","Synopsis")</f>
        <v>Synopsis</v>
      </c>
    </row>
    <row r="9" spans="1:21" ht="15">
      <c r="A9" t="s">
        <v>70</v>
      </c>
      <c r="B9">
        <v>1</v>
      </c>
      <c r="C9" s="1">
        <v>41395</v>
      </c>
      <c r="D9" t="s">
        <v>227</v>
      </c>
      <c r="E9" t="s">
        <v>228</v>
      </c>
      <c r="F9" t="s">
        <v>71</v>
      </c>
      <c r="G9" t="s">
        <v>72</v>
      </c>
      <c r="H9" t="s">
        <v>25</v>
      </c>
      <c r="K9" t="s">
        <v>26</v>
      </c>
      <c r="L9" t="s">
        <v>27</v>
      </c>
      <c r="M9" t="s">
        <v>28</v>
      </c>
      <c r="N9" t="s">
        <v>41</v>
      </c>
      <c r="O9" t="s">
        <v>30</v>
      </c>
      <c r="P9" t="s">
        <v>42</v>
      </c>
      <c r="Q9" t="s">
        <v>32</v>
      </c>
      <c r="S9" t="s">
        <v>73</v>
      </c>
      <c r="T9" t="s">
        <v>74</v>
      </c>
      <c r="U9" s="2" t="str">
        <f>HYPERLINK("http://www.ntsb.gov/_layouts/ntsb.aviation/brief.aspx?ev_id=20130502X52359&amp;key=1","Synopsis")</f>
        <v>Synopsis</v>
      </c>
    </row>
    <row r="10" spans="1:21" ht="15">
      <c r="A10" t="s">
        <v>75</v>
      </c>
      <c r="B10">
        <v>1</v>
      </c>
      <c r="C10" s="1">
        <v>41405</v>
      </c>
      <c r="D10" t="s">
        <v>76</v>
      </c>
      <c r="E10" t="s">
        <v>77</v>
      </c>
      <c r="F10" t="s">
        <v>78</v>
      </c>
      <c r="G10" t="s">
        <v>79</v>
      </c>
      <c r="H10" t="s">
        <v>25</v>
      </c>
      <c r="J10">
        <v>1</v>
      </c>
      <c r="K10" t="s">
        <v>40</v>
      </c>
      <c r="L10" t="s">
        <v>26</v>
      </c>
      <c r="M10" t="s">
        <v>28</v>
      </c>
      <c r="N10" t="s">
        <v>41</v>
      </c>
      <c r="O10" t="s">
        <v>30</v>
      </c>
      <c r="P10" t="s">
        <v>42</v>
      </c>
      <c r="Q10" t="s">
        <v>32</v>
      </c>
      <c r="S10" t="s">
        <v>50</v>
      </c>
      <c r="T10" t="s">
        <v>51</v>
      </c>
      <c r="U10" s="2" t="str">
        <f>HYPERLINK("http://www.ntsb.gov/_layouts/ntsb.aviation/brief.aspx?ev_id=20130515X53650&amp;key=1","Synopsis")</f>
        <v>Synopsis</v>
      </c>
    </row>
    <row r="11" spans="1:21" ht="15">
      <c r="A11" t="s">
        <v>80</v>
      </c>
      <c r="B11">
        <v>1</v>
      </c>
      <c r="C11" s="1">
        <v>41403</v>
      </c>
      <c r="D11" t="s">
        <v>81</v>
      </c>
      <c r="E11" t="s">
        <v>82</v>
      </c>
      <c r="F11" t="s">
        <v>83</v>
      </c>
      <c r="G11" t="s">
        <v>84</v>
      </c>
      <c r="H11" t="s">
        <v>25</v>
      </c>
      <c r="J11">
        <v>1</v>
      </c>
      <c r="K11" t="s">
        <v>40</v>
      </c>
      <c r="L11" t="s">
        <v>26</v>
      </c>
      <c r="M11" t="s">
        <v>28</v>
      </c>
      <c r="N11" t="s">
        <v>41</v>
      </c>
      <c r="O11" t="s">
        <v>30</v>
      </c>
      <c r="P11" t="s">
        <v>42</v>
      </c>
      <c r="Q11" t="s">
        <v>32</v>
      </c>
      <c r="S11" t="s">
        <v>50</v>
      </c>
      <c r="T11" t="s">
        <v>68</v>
      </c>
      <c r="U11" s="2" t="str">
        <f>HYPERLINK("http://www.ntsb.gov/_layouts/ntsb.aviation/brief.aspx?ev_id=20130517X14847&amp;key=1","Synopsis")</f>
        <v>Synopsis</v>
      </c>
    </row>
    <row r="12" spans="1:21" ht="15">
      <c r="A12" t="s">
        <v>85</v>
      </c>
      <c r="B12">
        <v>1</v>
      </c>
      <c r="C12" s="1">
        <v>41412</v>
      </c>
      <c r="D12" t="s">
        <v>86</v>
      </c>
      <c r="E12" t="s">
        <v>87</v>
      </c>
      <c r="F12" t="s">
        <v>71</v>
      </c>
      <c r="G12" t="s">
        <v>72</v>
      </c>
      <c r="H12" t="s">
        <v>25</v>
      </c>
      <c r="K12" t="s">
        <v>26</v>
      </c>
      <c r="L12" t="s">
        <v>27</v>
      </c>
      <c r="M12" t="s">
        <v>28</v>
      </c>
      <c r="N12" t="s">
        <v>41</v>
      </c>
      <c r="O12" t="s">
        <v>30</v>
      </c>
      <c r="P12" t="s">
        <v>42</v>
      </c>
      <c r="Q12" t="s">
        <v>32</v>
      </c>
      <c r="S12" t="s">
        <v>88</v>
      </c>
      <c r="T12" t="s">
        <v>68</v>
      </c>
      <c r="U12" s="2" t="str">
        <f>HYPERLINK("http://www.ntsb.gov/_layouts/ntsb.aviation/brief.aspx?ev_id=20130519X11737&amp;key=1","Synopsis")</f>
        <v>Synopsis</v>
      </c>
    </row>
    <row r="13" spans="1:21" ht="15">
      <c r="A13" t="s">
        <v>89</v>
      </c>
      <c r="B13">
        <v>1</v>
      </c>
      <c r="C13" s="1">
        <v>41438</v>
      </c>
      <c r="D13" t="s">
        <v>229</v>
      </c>
      <c r="E13" t="s">
        <v>230</v>
      </c>
      <c r="F13" t="s">
        <v>90</v>
      </c>
      <c r="G13" t="s">
        <v>91</v>
      </c>
      <c r="H13" t="s">
        <v>25</v>
      </c>
      <c r="K13" t="s">
        <v>26</v>
      </c>
      <c r="L13" t="s">
        <v>27</v>
      </c>
      <c r="M13" t="s">
        <v>28</v>
      </c>
      <c r="N13" t="s">
        <v>41</v>
      </c>
      <c r="P13" t="s">
        <v>42</v>
      </c>
      <c r="Q13" t="s">
        <v>32</v>
      </c>
      <c r="S13" t="s">
        <v>68</v>
      </c>
      <c r="T13" t="s">
        <v>68</v>
      </c>
      <c r="U13" s="2" t="str">
        <f>HYPERLINK("http://www.ntsb.gov/_layouts/ntsb.aviation/brief.aspx?ev_id=20130614X14844&amp;key=1","Synopsis")</f>
        <v>Synopsis</v>
      </c>
    </row>
    <row r="14" spans="1:21" ht="15">
      <c r="A14" t="s">
        <v>92</v>
      </c>
      <c r="B14">
        <v>1</v>
      </c>
      <c r="C14" s="1">
        <v>41467</v>
      </c>
      <c r="D14" t="s">
        <v>93</v>
      </c>
      <c r="E14" t="s">
        <v>94</v>
      </c>
      <c r="F14" t="s">
        <v>55</v>
      </c>
      <c r="G14" t="s">
        <v>56</v>
      </c>
      <c r="H14" t="s">
        <v>25</v>
      </c>
      <c r="J14">
        <v>1</v>
      </c>
      <c r="K14" t="s">
        <v>40</v>
      </c>
      <c r="L14" t="s">
        <v>26</v>
      </c>
      <c r="M14" t="s">
        <v>28</v>
      </c>
      <c r="N14" t="s">
        <v>41</v>
      </c>
      <c r="O14" t="s">
        <v>67</v>
      </c>
      <c r="P14" t="s">
        <v>42</v>
      </c>
      <c r="Q14" t="s">
        <v>32</v>
      </c>
      <c r="S14" t="s">
        <v>43</v>
      </c>
      <c r="T14" t="s">
        <v>44</v>
      </c>
      <c r="U14" s="2" t="str">
        <f>HYPERLINK("http://www.ntsb.gov/_layouts/ntsb.aviation/brief.aspx?ev_id=20130712X61436&amp;key=1","Synopsis")</f>
        <v>Synopsis</v>
      </c>
    </row>
    <row r="15" spans="1:21" ht="15">
      <c r="A15" t="s">
        <v>95</v>
      </c>
      <c r="B15">
        <v>1</v>
      </c>
      <c r="C15" s="1">
        <v>41477</v>
      </c>
      <c r="D15" t="s">
        <v>76</v>
      </c>
      <c r="E15" t="s">
        <v>77</v>
      </c>
      <c r="F15" t="s">
        <v>78</v>
      </c>
      <c r="G15" t="s">
        <v>79</v>
      </c>
      <c r="H15" t="s">
        <v>25</v>
      </c>
      <c r="K15" t="s">
        <v>96</v>
      </c>
      <c r="L15" t="s">
        <v>27</v>
      </c>
      <c r="M15" t="s">
        <v>28</v>
      </c>
      <c r="N15" t="s">
        <v>41</v>
      </c>
      <c r="O15" t="s">
        <v>30</v>
      </c>
      <c r="P15" t="s">
        <v>42</v>
      </c>
      <c r="Q15" t="s">
        <v>32</v>
      </c>
      <c r="S15" t="s">
        <v>33</v>
      </c>
      <c r="T15" t="s">
        <v>34</v>
      </c>
      <c r="U15" s="2" t="str">
        <f>HYPERLINK("http://www.ntsb.gov/_layouts/ntsb.aviation/brief.aspx?ev_id=20130723X13256&amp;key=1","Synopsis")</f>
        <v>Synopsis</v>
      </c>
    </row>
    <row r="16" spans="1:21" ht="15">
      <c r="A16" t="s">
        <v>97</v>
      </c>
      <c r="B16">
        <v>1</v>
      </c>
      <c r="C16" s="1">
        <v>41500</v>
      </c>
      <c r="D16" t="s">
        <v>98</v>
      </c>
      <c r="E16" t="s">
        <v>99</v>
      </c>
      <c r="F16" t="s">
        <v>100</v>
      </c>
      <c r="G16" t="s">
        <v>101</v>
      </c>
      <c r="H16" t="s">
        <v>25</v>
      </c>
      <c r="I16">
        <v>2</v>
      </c>
      <c r="K16" t="s">
        <v>65</v>
      </c>
      <c r="L16" t="s">
        <v>66</v>
      </c>
      <c r="M16" t="s">
        <v>28</v>
      </c>
      <c r="N16" t="s">
        <v>29</v>
      </c>
      <c r="O16" t="s">
        <v>30</v>
      </c>
      <c r="P16" t="s">
        <v>31</v>
      </c>
      <c r="Q16" t="s">
        <v>32</v>
      </c>
      <c r="S16" t="s">
        <v>102</v>
      </c>
      <c r="T16" t="s">
        <v>103</v>
      </c>
      <c r="U16" s="2" t="str">
        <f>HYPERLINK("http://www.ntsb.gov/_layouts/ntsb.aviation/brief.aspx?ev_id=20130814X15751&amp;key=1","Synopsis")</f>
        <v>Synopsis</v>
      </c>
    </row>
    <row r="17" spans="1:21" ht="15">
      <c r="A17" t="s">
        <v>104</v>
      </c>
      <c r="B17">
        <v>1</v>
      </c>
      <c r="C17" s="1">
        <v>41486</v>
      </c>
      <c r="D17" t="s">
        <v>105</v>
      </c>
      <c r="E17" t="s">
        <v>106</v>
      </c>
      <c r="F17" t="s">
        <v>107</v>
      </c>
      <c r="H17" t="s">
        <v>108</v>
      </c>
      <c r="J17">
        <v>1</v>
      </c>
      <c r="K17" t="s">
        <v>40</v>
      </c>
      <c r="L17" t="s">
        <v>26</v>
      </c>
      <c r="M17" t="s">
        <v>28</v>
      </c>
      <c r="N17" t="s">
        <v>41</v>
      </c>
      <c r="O17" t="s">
        <v>67</v>
      </c>
      <c r="P17" t="s">
        <v>42</v>
      </c>
      <c r="Q17" t="s">
        <v>32</v>
      </c>
      <c r="S17" t="s">
        <v>43</v>
      </c>
      <c r="T17" t="s">
        <v>44</v>
      </c>
      <c r="U17" s="2" t="str">
        <f>HYPERLINK("http://www.ntsb.gov/_layouts/ntsb.aviation/brief.aspx?ev_id=20130814X24242&amp;key=1","Synopsis")</f>
        <v>Synopsis</v>
      </c>
    </row>
    <row r="18" spans="1:21" ht="15">
      <c r="A18" t="s">
        <v>109</v>
      </c>
      <c r="B18">
        <v>1</v>
      </c>
      <c r="C18" s="1">
        <v>41498</v>
      </c>
      <c r="D18" t="s">
        <v>110</v>
      </c>
      <c r="E18" t="s">
        <v>111</v>
      </c>
      <c r="F18" t="s">
        <v>23</v>
      </c>
      <c r="G18" t="s">
        <v>24</v>
      </c>
      <c r="H18" t="s">
        <v>25</v>
      </c>
      <c r="J18">
        <v>1</v>
      </c>
      <c r="K18" t="s">
        <v>40</v>
      </c>
      <c r="L18" t="s">
        <v>26</v>
      </c>
      <c r="M18" t="s">
        <v>28</v>
      </c>
      <c r="N18" t="s">
        <v>41</v>
      </c>
      <c r="O18" t="s">
        <v>30</v>
      </c>
      <c r="P18" t="s">
        <v>42</v>
      </c>
      <c r="Q18" t="s">
        <v>32</v>
      </c>
      <c r="S18" t="s">
        <v>68</v>
      </c>
      <c r="T18" t="s">
        <v>68</v>
      </c>
      <c r="U18" s="2" t="str">
        <f>HYPERLINK("http://www.ntsb.gov/_layouts/ntsb.aviation/brief.aspx?ev_id=20130829X62803&amp;key=1","Synopsis")</f>
        <v>Synopsis</v>
      </c>
    </row>
    <row r="19" spans="1:21" ht="15">
      <c r="A19" t="s">
        <v>112</v>
      </c>
      <c r="B19">
        <v>1</v>
      </c>
      <c r="C19" s="1">
        <v>41518</v>
      </c>
      <c r="D19" t="s">
        <v>113</v>
      </c>
      <c r="E19" t="s">
        <v>114</v>
      </c>
      <c r="F19" t="s">
        <v>115</v>
      </c>
      <c r="G19" t="s">
        <v>24</v>
      </c>
      <c r="H19" t="s">
        <v>25</v>
      </c>
      <c r="K19" t="s">
        <v>26</v>
      </c>
      <c r="L19" t="s">
        <v>27</v>
      </c>
      <c r="M19" t="s">
        <v>28</v>
      </c>
      <c r="N19" t="s">
        <v>41</v>
      </c>
      <c r="O19" t="s">
        <v>30</v>
      </c>
      <c r="P19" t="s">
        <v>42</v>
      </c>
      <c r="Q19" t="s">
        <v>32</v>
      </c>
      <c r="S19" t="s">
        <v>33</v>
      </c>
      <c r="T19" t="s">
        <v>34</v>
      </c>
      <c r="U19" s="2" t="str">
        <f>HYPERLINK("http://www.ntsb.gov/_layouts/ntsb.aviation/brief.aspx?ev_id=20130901X95021&amp;key=1","Synopsis")</f>
        <v>Synopsis</v>
      </c>
    </row>
    <row r="20" spans="1:21" ht="15">
      <c r="A20" t="s">
        <v>116</v>
      </c>
      <c r="B20">
        <v>1</v>
      </c>
      <c r="C20" s="1">
        <v>41546</v>
      </c>
      <c r="D20" t="s">
        <v>117</v>
      </c>
      <c r="E20" t="s">
        <v>118</v>
      </c>
      <c r="F20" t="s">
        <v>119</v>
      </c>
      <c r="G20" t="s">
        <v>61</v>
      </c>
      <c r="H20" t="s">
        <v>25</v>
      </c>
      <c r="J20">
        <v>1</v>
      </c>
      <c r="K20" t="s">
        <v>40</v>
      </c>
      <c r="L20" t="s">
        <v>26</v>
      </c>
      <c r="M20" t="s">
        <v>28</v>
      </c>
      <c r="N20" t="s">
        <v>41</v>
      </c>
      <c r="O20" t="s">
        <v>30</v>
      </c>
      <c r="P20" t="s">
        <v>42</v>
      </c>
      <c r="Q20" t="s">
        <v>32</v>
      </c>
      <c r="S20" t="s">
        <v>43</v>
      </c>
      <c r="T20" t="s">
        <v>103</v>
      </c>
      <c r="U20" s="2" t="str">
        <f>HYPERLINK("http://www.ntsb.gov/_layouts/ntsb.aviation/brief.aspx?ev_id=20130930X75500&amp;key=1","Synopsis")</f>
        <v>Synopsis</v>
      </c>
    </row>
    <row r="21" spans="1:21" ht="15">
      <c r="A21" t="s">
        <v>120</v>
      </c>
      <c r="B21">
        <v>1</v>
      </c>
      <c r="C21" s="1">
        <v>41570</v>
      </c>
      <c r="D21" t="s">
        <v>121</v>
      </c>
      <c r="E21" t="s">
        <v>122</v>
      </c>
      <c r="F21" t="s">
        <v>123</v>
      </c>
      <c r="G21" t="s">
        <v>124</v>
      </c>
      <c r="H21" t="s">
        <v>25</v>
      </c>
      <c r="K21" t="s">
        <v>26</v>
      </c>
      <c r="L21" t="s">
        <v>27</v>
      </c>
      <c r="M21" t="s">
        <v>28</v>
      </c>
      <c r="N21" t="s">
        <v>41</v>
      </c>
      <c r="O21" t="s">
        <v>30</v>
      </c>
      <c r="P21" t="s">
        <v>42</v>
      </c>
      <c r="Q21" t="s">
        <v>32</v>
      </c>
      <c r="S21" t="s">
        <v>33</v>
      </c>
      <c r="T21" t="s">
        <v>34</v>
      </c>
      <c r="U21" s="2" t="str">
        <f>HYPERLINK("http://www.ntsb.gov/_layouts/ntsb.aviation/brief.aspx?ev_id=20131023X24855&amp;key=1","Synopsis")</f>
        <v>Synopsis</v>
      </c>
    </row>
    <row r="22" spans="1:21" ht="15">
      <c r="A22" t="s">
        <v>125</v>
      </c>
      <c r="B22">
        <v>1</v>
      </c>
      <c r="C22" s="1">
        <v>41565</v>
      </c>
      <c r="F22" t="s">
        <v>126</v>
      </c>
      <c r="G22" t="s">
        <v>84</v>
      </c>
      <c r="H22" t="s">
        <v>25</v>
      </c>
      <c r="J22">
        <v>1</v>
      </c>
      <c r="K22" t="s">
        <v>40</v>
      </c>
      <c r="L22" t="s">
        <v>26</v>
      </c>
      <c r="M22" t="s">
        <v>28</v>
      </c>
      <c r="P22" t="s">
        <v>42</v>
      </c>
      <c r="Q22" t="s">
        <v>32</v>
      </c>
      <c r="S22" t="s">
        <v>68</v>
      </c>
      <c r="T22" t="s">
        <v>68</v>
      </c>
      <c r="U22" s="2" t="str">
        <f>HYPERLINK("http://www.ntsb.gov/_layouts/ntsb.aviation/brief.aspx?ev_id=20131121X13345&amp;key=1","Synopsis")</f>
        <v>Synopsis</v>
      </c>
    </row>
    <row r="23" spans="1:21" ht="15">
      <c r="A23" t="s">
        <v>127</v>
      </c>
      <c r="B23">
        <v>1</v>
      </c>
      <c r="C23" s="1">
        <v>41613</v>
      </c>
      <c r="F23" t="s">
        <v>128</v>
      </c>
      <c r="H23" t="s">
        <v>129</v>
      </c>
      <c r="K23" t="s">
        <v>26</v>
      </c>
      <c r="L23" t="s">
        <v>27</v>
      </c>
      <c r="M23" t="s">
        <v>28</v>
      </c>
      <c r="N23" t="s">
        <v>41</v>
      </c>
      <c r="P23" t="s">
        <v>42</v>
      </c>
      <c r="Q23" t="s">
        <v>32</v>
      </c>
      <c r="S23" t="s">
        <v>130</v>
      </c>
      <c r="T23" t="s">
        <v>69</v>
      </c>
      <c r="U23" s="2" t="str">
        <f>HYPERLINK("http://www.ntsb.gov/_layouts/ntsb.aviation/brief.aspx?ev_id=20131205X11728&amp;key=1","Synopsis")</f>
        <v>Synopsis</v>
      </c>
    </row>
    <row r="24" spans="1:21" ht="15">
      <c r="A24" t="s">
        <v>131</v>
      </c>
      <c r="B24">
        <v>1</v>
      </c>
      <c r="C24" s="1">
        <v>41603</v>
      </c>
      <c r="D24" t="s">
        <v>132</v>
      </c>
      <c r="E24" t="s">
        <v>133</v>
      </c>
      <c r="F24" t="s">
        <v>134</v>
      </c>
      <c r="G24" t="s">
        <v>124</v>
      </c>
      <c r="H24" t="s">
        <v>25</v>
      </c>
      <c r="K24" t="s">
        <v>26</v>
      </c>
      <c r="L24" t="s">
        <v>27</v>
      </c>
      <c r="M24" t="s">
        <v>28</v>
      </c>
      <c r="N24" t="s">
        <v>29</v>
      </c>
      <c r="O24" t="s">
        <v>30</v>
      </c>
      <c r="P24" t="s">
        <v>31</v>
      </c>
      <c r="Q24" t="s">
        <v>32</v>
      </c>
      <c r="S24" t="s">
        <v>130</v>
      </c>
      <c r="T24" t="s">
        <v>69</v>
      </c>
      <c r="U24" s="2" t="str">
        <f>HYPERLINK("http://www.ntsb.gov/_layouts/ntsb.aviation/brief.aspx?ev_id=20131220X70905&amp;key=1","Synopsis")</f>
        <v>Synopsis</v>
      </c>
    </row>
    <row r="25" spans="1:21" ht="15">
      <c r="A25" t="s">
        <v>135</v>
      </c>
      <c r="B25">
        <v>1</v>
      </c>
      <c r="C25" s="1">
        <v>41602</v>
      </c>
      <c r="D25" t="s">
        <v>136</v>
      </c>
      <c r="E25" t="s">
        <v>137</v>
      </c>
      <c r="F25" t="s">
        <v>138</v>
      </c>
      <c r="G25" t="s">
        <v>139</v>
      </c>
      <c r="H25" t="s">
        <v>25</v>
      </c>
      <c r="K25" t="s">
        <v>26</v>
      </c>
      <c r="L25" t="s">
        <v>27</v>
      </c>
      <c r="M25" t="s">
        <v>28</v>
      </c>
      <c r="N25" t="s">
        <v>41</v>
      </c>
      <c r="O25" t="s">
        <v>30</v>
      </c>
      <c r="P25" t="s">
        <v>42</v>
      </c>
      <c r="Q25" t="s">
        <v>32</v>
      </c>
      <c r="S25" t="s">
        <v>68</v>
      </c>
      <c r="T25" t="s">
        <v>68</v>
      </c>
      <c r="U25" s="2" t="str">
        <f>HYPERLINK("http://www.ntsb.gov/_layouts/ntsb.aviation/brief.aspx?ev_id=20140106X40632&amp;key=1","Synopsis")</f>
        <v>Synopsis</v>
      </c>
    </row>
  </sheetData>
  <sheetProtection/>
  <mergeCells count="1">
    <mergeCell ref="A1:I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E36" sqref="E36"/>
    </sheetView>
  </sheetViews>
  <sheetFormatPr defaultColWidth="9.140625" defaultRowHeight="15"/>
  <cols>
    <col min="1" max="1" width="13.8515625" style="0" bestFit="1" customWidth="1"/>
    <col min="2" max="2" width="20.7109375" style="0" bestFit="1" customWidth="1"/>
  </cols>
  <sheetData>
    <row r="1" s="14" customFormat="1" ht="15">
      <c r="A1" s="13" t="s">
        <v>181</v>
      </c>
    </row>
    <row r="2" spans="1:2" s="3" customFormat="1" ht="15">
      <c r="A2" s="3" t="s">
        <v>141</v>
      </c>
      <c r="B2" s="3" t="s">
        <v>182</v>
      </c>
    </row>
    <row r="3" spans="1:2" ht="15">
      <c r="A3">
        <v>2004</v>
      </c>
      <c r="B3" s="9">
        <v>18.882503</v>
      </c>
    </row>
    <row r="4" spans="1:2" ht="15">
      <c r="A4">
        <v>2005</v>
      </c>
      <c r="B4" s="9">
        <v>19.390029</v>
      </c>
    </row>
    <row r="5" spans="1:2" ht="15">
      <c r="A5">
        <v>2006</v>
      </c>
      <c r="B5" s="9">
        <v>19.263209</v>
      </c>
    </row>
    <row r="6" spans="1:2" ht="15">
      <c r="A6">
        <v>2007</v>
      </c>
      <c r="B6" s="9">
        <v>19.637322</v>
      </c>
    </row>
    <row r="7" spans="1:2" ht="15">
      <c r="A7">
        <v>2008</v>
      </c>
      <c r="B7" s="9">
        <v>19.126766</v>
      </c>
    </row>
    <row r="8" spans="1:2" ht="15">
      <c r="A8">
        <v>2009</v>
      </c>
      <c r="B8" s="9">
        <v>17.626832</v>
      </c>
    </row>
    <row r="9" spans="1:2" ht="15">
      <c r="A9">
        <v>2010</v>
      </c>
      <c r="B9" s="9">
        <v>17.750986</v>
      </c>
    </row>
    <row r="10" spans="1:2" ht="15">
      <c r="A10">
        <v>2011</v>
      </c>
      <c r="B10" s="9">
        <v>17.962965</v>
      </c>
    </row>
    <row r="11" spans="1:2" ht="15">
      <c r="A11">
        <v>2012</v>
      </c>
      <c r="B11" s="9">
        <v>17.722235</v>
      </c>
    </row>
    <row r="12" spans="1:2" ht="15">
      <c r="A12">
        <v>2013</v>
      </c>
      <c r="B12" s="9">
        <v>17.692748</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C28" sqref="C28"/>
    </sheetView>
  </sheetViews>
  <sheetFormatPr defaultColWidth="9.140625" defaultRowHeight="15"/>
  <cols>
    <col min="1" max="1" width="13.8515625" style="0" bestFit="1" customWidth="1"/>
    <col min="2" max="2" width="20.00390625" style="0" bestFit="1" customWidth="1"/>
  </cols>
  <sheetData>
    <row r="1" s="14" customFormat="1" ht="15">
      <c r="A1" s="13" t="s">
        <v>183</v>
      </c>
    </row>
    <row r="2" spans="1:2" s="3" customFormat="1" ht="15">
      <c r="A2" s="3" t="s">
        <v>141</v>
      </c>
      <c r="B2" s="3" t="s">
        <v>184</v>
      </c>
    </row>
    <row r="3" spans="1:2" ht="15">
      <c r="A3">
        <v>2004</v>
      </c>
      <c r="B3" s="10">
        <v>11.023128</v>
      </c>
    </row>
    <row r="4" spans="1:2" ht="15">
      <c r="A4">
        <v>2005</v>
      </c>
      <c r="B4" s="10">
        <v>11.130407</v>
      </c>
    </row>
    <row r="5" spans="1:2" ht="15">
      <c r="A5">
        <v>2006</v>
      </c>
      <c r="B5" s="10">
        <v>10.820915</v>
      </c>
    </row>
    <row r="6" spans="1:2" ht="15">
      <c r="A6">
        <v>2007</v>
      </c>
      <c r="B6" s="10">
        <v>10.928432</v>
      </c>
    </row>
    <row r="7" spans="1:2" ht="15">
      <c r="A7">
        <v>2008</v>
      </c>
      <c r="B7" s="10">
        <v>10.448133</v>
      </c>
    </row>
    <row r="8" spans="1:2" ht="15">
      <c r="A8">
        <v>2009</v>
      </c>
      <c r="B8" s="10">
        <v>9.705056</v>
      </c>
    </row>
    <row r="9" spans="1:2" ht="15">
      <c r="A9">
        <v>2010</v>
      </c>
      <c r="B9" s="10">
        <v>9.633846</v>
      </c>
    </row>
    <row r="10" spans="1:2" ht="15">
      <c r="A10">
        <v>2011</v>
      </c>
      <c r="B10" s="10">
        <v>9.583947</v>
      </c>
    </row>
    <row r="11" spans="1:2" ht="15">
      <c r="A11">
        <v>2012</v>
      </c>
      <c r="B11" s="10">
        <v>9.390678</v>
      </c>
    </row>
    <row r="12" spans="1:2" ht="15">
      <c r="A12">
        <v>2013</v>
      </c>
      <c r="B12" s="10">
        <v>9.266013</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I36" sqref="I36"/>
    </sheetView>
  </sheetViews>
  <sheetFormatPr defaultColWidth="9.140625" defaultRowHeight="15"/>
  <cols>
    <col min="1" max="1" width="13.8515625" style="0" bestFit="1" customWidth="1"/>
    <col min="2" max="2" width="20.140625" style="0" bestFit="1" customWidth="1"/>
  </cols>
  <sheetData>
    <row r="1" s="14" customFormat="1" ht="15">
      <c r="A1" s="13" t="s">
        <v>185</v>
      </c>
    </row>
    <row r="2" spans="1:2" s="3" customFormat="1" ht="15">
      <c r="A2" s="3" t="s">
        <v>141</v>
      </c>
      <c r="B2" s="3" t="s">
        <v>186</v>
      </c>
    </row>
    <row r="3" spans="1:2" ht="15">
      <c r="A3">
        <v>2004</v>
      </c>
      <c r="B3" s="11">
        <v>711</v>
      </c>
    </row>
    <row r="4" spans="1:2" ht="15">
      <c r="A4">
        <v>2005</v>
      </c>
      <c r="B4" s="11">
        <v>743</v>
      </c>
    </row>
    <row r="5" spans="1:2" ht="15">
      <c r="A5">
        <v>2006</v>
      </c>
      <c r="B5" s="11">
        <v>747</v>
      </c>
    </row>
    <row r="6" spans="1:2" ht="15">
      <c r="A6">
        <v>2007</v>
      </c>
      <c r="B6" s="11">
        <v>770.261889</v>
      </c>
    </row>
    <row r="7" spans="1:2" ht="15">
      <c r="A7">
        <v>2008</v>
      </c>
      <c r="B7" s="11">
        <v>744.824639</v>
      </c>
    </row>
    <row r="8" spans="1:2" ht="15">
      <c r="A8">
        <v>2009</v>
      </c>
      <c r="B8" s="11">
        <v>706.10635</v>
      </c>
    </row>
    <row r="9" spans="1:2" ht="15">
      <c r="A9">
        <v>2010</v>
      </c>
      <c r="B9" s="11">
        <v>723.291181</v>
      </c>
    </row>
    <row r="10" spans="1:2" ht="15">
      <c r="A10">
        <v>2011</v>
      </c>
      <c r="B10" s="11">
        <v>734.154709</v>
      </c>
    </row>
    <row r="11" spans="1:2" ht="15">
      <c r="A11">
        <v>2012</v>
      </c>
      <c r="B11" s="11">
        <v>739.977459</v>
      </c>
    </row>
    <row r="12" spans="1:2" ht="15">
      <c r="A12">
        <v>2013</v>
      </c>
      <c r="B12" s="11">
        <v>745.782688</v>
      </c>
    </row>
  </sheetData>
  <sheetProtection/>
  <mergeCells count="1">
    <mergeCell ref="A1:IV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J34" sqref="J34"/>
    </sheetView>
  </sheetViews>
  <sheetFormatPr defaultColWidth="9.140625" defaultRowHeight="15"/>
  <cols>
    <col min="1" max="1" width="13.8515625" style="0" bestFit="1" customWidth="1"/>
    <col min="2" max="3" width="6.00390625" style="0" bestFit="1" customWidth="1"/>
  </cols>
  <sheetData>
    <row r="1" s="14" customFormat="1" ht="15">
      <c r="A1" s="13" t="s">
        <v>140</v>
      </c>
    </row>
    <row r="2" spans="1:3" s="3" customFormat="1" ht="15">
      <c r="A2" s="3" t="s">
        <v>141</v>
      </c>
      <c r="B2" s="3" t="s">
        <v>142</v>
      </c>
      <c r="C2" s="3" t="s">
        <v>143</v>
      </c>
    </row>
    <row r="3" spans="1:3" ht="15">
      <c r="A3">
        <v>2004</v>
      </c>
      <c r="B3">
        <v>2</v>
      </c>
      <c r="C3">
        <v>30</v>
      </c>
    </row>
    <row r="4" spans="1:3" ht="15">
      <c r="A4">
        <v>2005</v>
      </c>
      <c r="B4">
        <v>3</v>
      </c>
      <c r="C4">
        <v>40</v>
      </c>
    </row>
    <row r="5" spans="1:3" ht="15">
      <c r="A5">
        <v>2006</v>
      </c>
      <c r="B5">
        <v>2</v>
      </c>
      <c r="C5">
        <v>33</v>
      </c>
    </row>
    <row r="6" spans="1:3" ht="15">
      <c r="A6">
        <v>2007</v>
      </c>
      <c r="B6">
        <v>1</v>
      </c>
      <c r="C6">
        <v>28</v>
      </c>
    </row>
    <row r="7" spans="1:3" ht="15">
      <c r="A7">
        <v>2008</v>
      </c>
      <c r="B7">
        <v>2</v>
      </c>
      <c r="C7">
        <v>28</v>
      </c>
    </row>
    <row r="8" spans="1:3" ht="15">
      <c r="A8">
        <v>2009</v>
      </c>
      <c r="B8">
        <v>2</v>
      </c>
      <c r="C8">
        <v>30</v>
      </c>
    </row>
    <row r="9" spans="1:3" ht="15">
      <c r="A9">
        <v>2010</v>
      </c>
      <c r="B9">
        <v>1</v>
      </c>
      <c r="C9">
        <v>30</v>
      </c>
    </row>
    <row r="10" spans="1:3" ht="15">
      <c r="A10">
        <v>2011</v>
      </c>
      <c r="B10">
        <v>0</v>
      </c>
      <c r="C10">
        <v>31</v>
      </c>
    </row>
    <row r="11" spans="1:3" ht="15">
      <c r="A11">
        <v>2012</v>
      </c>
      <c r="B11">
        <v>0</v>
      </c>
      <c r="C11">
        <v>27</v>
      </c>
    </row>
    <row r="12" spans="1:3" ht="15">
      <c r="A12">
        <v>2013</v>
      </c>
      <c r="B12">
        <v>2</v>
      </c>
      <c r="C12">
        <v>23</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K6"/>
  <sheetViews>
    <sheetView zoomScalePageLayoutView="0" workbookViewId="0" topLeftCell="A1">
      <selection activeCell="A1" sqref="A1:IV1"/>
    </sheetView>
  </sheetViews>
  <sheetFormatPr defaultColWidth="9.140625" defaultRowHeight="15"/>
  <cols>
    <col min="1" max="1" width="8.421875" style="0" bestFit="1" customWidth="1"/>
    <col min="2" max="11" width="5.57421875" style="0" bestFit="1" customWidth="1"/>
  </cols>
  <sheetData>
    <row r="1" s="14" customFormat="1" ht="15">
      <c r="A1" s="13" t="s">
        <v>147</v>
      </c>
    </row>
    <row r="2" spans="1:11" s="3" customFormat="1" ht="15">
      <c r="A2" s="3" t="s">
        <v>148</v>
      </c>
      <c r="B2" s="3" t="s">
        <v>149</v>
      </c>
      <c r="C2" s="3" t="s">
        <v>150</v>
      </c>
      <c r="D2" s="3" t="s">
        <v>151</v>
      </c>
      <c r="E2" s="3" t="s">
        <v>152</v>
      </c>
      <c r="F2" s="3" t="s">
        <v>153</v>
      </c>
      <c r="G2" s="3" t="s">
        <v>154</v>
      </c>
      <c r="H2" s="3" t="s">
        <v>155</v>
      </c>
      <c r="I2" s="3" t="s">
        <v>156</v>
      </c>
      <c r="J2" s="3" t="s">
        <v>157</v>
      </c>
      <c r="K2" s="3" t="s">
        <v>158</v>
      </c>
    </row>
    <row r="3" spans="1:11" ht="15">
      <c r="A3" t="s">
        <v>159</v>
      </c>
      <c r="B3">
        <v>4</v>
      </c>
      <c r="C3">
        <v>2</v>
      </c>
      <c r="D3">
        <v>2</v>
      </c>
      <c r="E3">
        <v>0</v>
      </c>
      <c r="F3">
        <v>4</v>
      </c>
      <c r="G3">
        <v>2</v>
      </c>
      <c r="H3">
        <v>1</v>
      </c>
      <c r="I3">
        <v>0</v>
      </c>
      <c r="J3">
        <v>0</v>
      </c>
      <c r="K3">
        <v>2</v>
      </c>
    </row>
    <row r="4" spans="1:11" ht="15">
      <c r="A4" t="s">
        <v>160</v>
      </c>
      <c r="B4">
        <v>0</v>
      </c>
      <c r="C4">
        <v>3</v>
      </c>
      <c r="D4">
        <v>2</v>
      </c>
      <c r="E4">
        <v>2</v>
      </c>
      <c r="F4">
        <v>1</v>
      </c>
      <c r="G4">
        <v>3</v>
      </c>
      <c r="H4">
        <v>0</v>
      </c>
      <c r="I4">
        <v>0</v>
      </c>
      <c r="J4">
        <v>0</v>
      </c>
      <c r="K4">
        <v>0</v>
      </c>
    </row>
    <row r="5" spans="1:11" ht="15">
      <c r="A5" t="s">
        <v>161</v>
      </c>
      <c r="B5">
        <v>15</v>
      </c>
      <c r="C5">
        <v>11</v>
      </c>
      <c r="D5">
        <v>7</v>
      </c>
      <c r="E5">
        <v>14</v>
      </c>
      <c r="F5">
        <v>8</v>
      </c>
      <c r="G5">
        <v>15</v>
      </c>
      <c r="H5">
        <v>15</v>
      </c>
      <c r="I5">
        <v>19</v>
      </c>
      <c r="J5">
        <v>16</v>
      </c>
      <c r="K5">
        <v>9</v>
      </c>
    </row>
    <row r="6" spans="1:11" ht="15">
      <c r="A6" t="s">
        <v>162</v>
      </c>
      <c r="B6">
        <v>11</v>
      </c>
      <c r="C6">
        <v>24</v>
      </c>
      <c r="D6">
        <v>22</v>
      </c>
      <c r="E6">
        <v>12</v>
      </c>
      <c r="F6">
        <v>15</v>
      </c>
      <c r="G6">
        <v>10</v>
      </c>
      <c r="H6">
        <v>14</v>
      </c>
      <c r="I6">
        <v>12</v>
      </c>
      <c r="J6">
        <v>11</v>
      </c>
      <c r="K6">
        <v>12</v>
      </c>
    </row>
  </sheetData>
  <sheetProtection/>
  <mergeCells count="1">
    <mergeCell ref="A1:IV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D30" sqref="D30"/>
    </sheetView>
  </sheetViews>
  <sheetFormatPr defaultColWidth="9.140625" defaultRowHeight="15"/>
  <cols>
    <col min="1" max="1" width="13.8515625" style="0" bestFit="1" customWidth="1"/>
    <col min="2" max="2" width="30.28125" style="0" bestFit="1" customWidth="1"/>
    <col min="3" max="3" width="31.00390625" style="0" bestFit="1" customWidth="1"/>
  </cols>
  <sheetData>
    <row r="1" s="14" customFormat="1" ht="15">
      <c r="A1" s="13" t="s">
        <v>144</v>
      </c>
    </row>
    <row r="2" spans="1:3" s="3" customFormat="1" ht="15">
      <c r="A2" s="3" t="s">
        <v>141</v>
      </c>
      <c r="B2" s="3" t="s">
        <v>145</v>
      </c>
      <c r="C2" s="3" t="s">
        <v>146</v>
      </c>
    </row>
    <row r="3" spans="1:3" ht="15">
      <c r="A3">
        <v>2004</v>
      </c>
      <c r="B3" s="11">
        <v>2.7215505435480747</v>
      </c>
      <c r="C3" s="11">
        <v>1.5887724206902019</v>
      </c>
    </row>
    <row r="4" spans="1:3" ht="15">
      <c r="A4">
        <v>2005</v>
      </c>
      <c r="B4" s="11">
        <v>3.593758970359305</v>
      </c>
      <c r="C4" s="11">
        <v>2.0629159450973487</v>
      </c>
    </row>
    <row r="5" spans="1:3" ht="15">
      <c r="A5">
        <v>2006</v>
      </c>
      <c r="B5" s="11">
        <v>3.049649683044364</v>
      </c>
      <c r="C5" s="11">
        <v>1.7131102092076145</v>
      </c>
    </row>
    <row r="6" spans="1:3" ht="15">
      <c r="A6">
        <v>2007</v>
      </c>
      <c r="B6" s="11">
        <v>2.5621241912837998</v>
      </c>
      <c r="C6" s="11">
        <v>1.4258563362152945</v>
      </c>
    </row>
    <row r="7" spans="1:3" ht="15">
      <c r="A7">
        <v>2008</v>
      </c>
      <c r="B7" s="11">
        <v>2.679904629851094</v>
      </c>
      <c r="C7" s="11">
        <v>1.4639171096671544</v>
      </c>
    </row>
    <row r="8" spans="1:3" ht="15">
      <c r="A8">
        <v>2009</v>
      </c>
      <c r="B8" s="11">
        <v>3.091172271442844</v>
      </c>
      <c r="C8" s="11">
        <v>1.7019507532607108</v>
      </c>
    </row>
    <row r="9" spans="1:3" ht="15">
      <c r="A9">
        <v>2010</v>
      </c>
      <c r="B9" s="11">
        <v>3.1140211292561664</v>
      </c>
      <c r="C9" s="11">
        <v>1.6900469641517377</v>
      </c>
    </row>
    <row r="10" spans="1:3" ht="15">
      <c r="A10">
        <v>2011</v>
      </c>
      <c r="B10" s="11">
        <v>3.234575483357744</v>
      </c>
      <c r="C10" s="11">
        <v>1.7257730001700722</v>
      </c>
    </row>
    <row r="11" spans="1:3" ht="15">
      <c r="A11">
        <v>2012</v>
      </c>
      <c r="B11" s="11">
        <v>2.875191759317059</v>
      </c>
      <c r="C11" s="11">
        <v>1.5235098733314394</v>
      </c>
    </row>
    <row r="12" spans="1:3" ht="15">
      <c r="A12">
        <v>2013</v>
      </c>
      <c r="B12" s="11">
        <v>2.482189481063754</v>
      </c>
      <c r="C12" s="11">
        <v>1.2999676477616704</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B10"/>
  <sheetViews>
    <sheetView zoomScalePageLayoutView="0" workbookViewId="0" topLeftCell="A1">
      <selection activeCell="J28" sqref="J28"/>
    </sheetView>
  </sheetViews>
  <sheetFormatPr defaultColWidth="9.140625" defaultRowHeight="15"/>
  <cols>
    <col min="1" max="1" width="36.00390625" style="0" bestFit="1" customWidth="1"/>
    <col min="2" max="2" width="16.140625" style="0" bestFit="1" customWidth="1"/>
  </cols>
  <sheetData>
    <row r="1" s="14" customFormat="1" ht="15">
      <c r="A1" s="13" t="s">
        <v>223</v>
      </c>
    </row>
    <row r="2" spans="1:2" s="3" customFormat="1" ht="15">
      <c r="A2" s="3" t="s">
        <v>163</v>
      </c>
      <c r="B2" s="3" t="s">
        <v>164</v>
      </c>
    </row>
    <row r="3" spans="1:2" ht="15">
      <c r="A3" t="s">
        <v>165</v>
      </c>
      <c r="B3">
        <v>6</v>
      </c>
    </row>
    <row r="4" spans="1:2" ht="15">
      <c r="A4" t="s">
        <v>166</v>
      </c>
      <c r="B4">
        <v>4</v>
      </c>
    </row>
    <row r="5" spans="1:2" ht="15">
      <c r="A5" t="s">
        <v>167</v>
      </c>
      <c r="B5">
        <v>3</v>
      </c>
    </row>
    <row r="6" spans="1:2" ht="15">
      <c r="A6" t="s">
        <v>168</v>
      </c>
      <c r="B6">
        <v>1</v>
      </c>
    </row>
    <row r="7" spans="1:2" ht="15">
      <c r="A7" t="s">
        <v>169</v>
      </c>
      <c r="B7">
        <v>1</v>
      </c>
    </row>
    <row r="8" spans="1:2" ht="15">
      <c r="A8" t="s">
        <v>170</v>
      </c>
      <c r="B8">
        <v>1</v>
      </c>
    </row>
    <row r="9" spans="1:2" ht="15">
      <c r="A9" t="s">
        <v>171</v>
      </c>
      <c r="B9">
        <v>2</v>
      </c>
    </row>
    <row r="10" spans="1:2" ht="15">
      <c r="A10" t="s">
        <v>172</v>
      </c>
      <c r="B10">
        <v>5</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AnnualReview_2013_Public_2_Part121_20150218</dc:title>
  <dc:subject/>
  <dc:creator>Doble Nathan</dc:creator>
  <cp:keywords/>
  <dc:description/>
  <cp:lastModifiedBy>Siem Ken (Contractor)</cp:lastModifiedBy>
  <dcterms:created xsi:type="dcterms:W3CDTF">2015-02-25T16:24:55Z</dcterms:created>
  <dcterms:modified xsi:type="dcterms:W3CDTF">2015-12-08T17:01:51Z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