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nt1\Office_Shares\RE\RE10\RE10_Common\Annual Reviews\2019 Annual Review\Tables for public links\"/>
    </mc:Choice>
  </mc:AlternateContent>
  <xr:revisionPtr revIDLastSave="0" documentId="13_ncr:1_{347A515C-9FDF-4FE9-BABF-F631A11D4211}" xr6:coauthVersionLast="47" xr6:coauthVersionMax="47" xr10:uidLastSave="{00000000-0000-0000-0000-000000000000}"/>
  <bookViews>
    <workbookView xWindow="-108" yWindow="-108" windowWidth="30936" windowHeight="16896" xr2:uid="{C89ADD8A-0283-4CF0-9D94-47CCA01F7E0F}"/>
  </bookViews>
  <sheets>
    <sheet name="Readme" sheetId="2" r:id="rId1"/>
    <sheet name="Data_Part121" sheetId="3" r:id="rId2"/>
    <sheet name="Part121_Accidents" sheetId="4" r:id="rId3"/>
    <sheet name="Part121_AccRate" sheetId="5" r:id="rId4"/>
    <sheet name="Part121_AccSeverity" sheetId="6" r:id="rId5"/>
    <sheet name="Part121_DefiningEvent" sheetId="7" r:id="rId6"/>
    <sheet name="Part121_PhaseOfFlight" sheetId="8" r:id="rId7"/>
    <sheet name="Part121_FlightHours" sheetId="9" r:id="rId8"/>
    <sheet name="Part121_Departures" sheetId="10" r:id="rId9"/>
    <sheet name="Part121_Enplanements" sheetId="1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6" i="3" l="1"/>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alcChain>
</file>

<file path=xl/sharedStrings.xml><?xml version="1.0" encoding="utf-8"?>
<sst xmlns="http://schemas.openxmlformats.org/spreadsheetml/2006/main" count="762" uniqueCount="263">
  <si>
    <t>Data_Part121</t>
  </si>
  <si>
    <t>This worksheet contains NTSB accident data (one row per accident aircraft) for all aircraft involved in accidents in calendar year 2019 while operating under 14 CFR Part 121. The data dictionary for this worksheet is shown below.</t>
  </si>
  <si>
    <t>Part121_Accidents</t>
  </si>
  <si>
    <t>This worksheet summarizes total and fatal Part 121 accidents from 2010 through 2019, using NTSB accident data.</t>
  </si>
  <si>
    <t>Part121_AccRate</t>
  </si>
  <si>
    <t>This worksheet summarizes Part 121 accident rates from 2010 through 2019, using NTSB accident data and FAA activity data.</t>
  </si>
  <si>
    <t>Part121_AccSeverity</t>
  </si>
  <si>
    <t>This worksheet summarizes Part 121 accidents by accident severity from 2010 through 2019, using NTSB accident data and severity categories described in 61 FR 64540 (https://federalregister.gov/a/96-30936) and 62 FR 7804 (https://federalregister.gov/a/97-4159)</t>
  </si>
  <si>
    <t>Part121_DefiningEvent</t>
  </si>
  <si>
    <t>This worksheet summarizes the defining events for Part 121 accident aircraft in 2019, using NTSB accident data and occurrence categories developed by the CAST/ICAO Common Taxonomy Team.</t>
  </si>
  <si>
    <t>Part121_PhaseOfFlight</t>
  </si>
  <si>
    <t>This worksheet summarizes the phases of flight associated with the defining events for Part 121 accident aircraft in 2019, using NTSB accident data and phase of flight categories developed by the CAST/ICAO Common Taxonomy Team.</t>
  </si>
  <si>
    <t>Part121_FlightHours</t>
  </si>
  <si>
    <t>This worksheet summarizes Part 121 flight hours from 2010 through 2019, using FAA data.</t>
  </si>
  <si>
    <t>Part121_Departures</t>
  </si>
  <si>
    <t>This worksheet summarizes Part 121 flight departures from 2010 through 2019, using FAA data.</t>
  </si>
  <si>
    <t>Part121_Enplanements</t>
  </si>
  <si>
    <t>This worksheet summarizes Part 121 passenger enplanements from 2010 through 2019, using FAA data.</t>
  </si>
  <si>
    <t>This workbook contains the following worksheets:</t>
  </si>
  <si>
    <t>Part 121 Accident Aircraft, 2019</t>
  </si>
  <si>
    <t>NTSBNumber</t>
  </si>
  <si>
    <t>AccidentReport</t>
  </si>
  <si>
    <t>AccidentDate</t>
  </si>
  <si>
    <t>City</t>
  </si>
  <si>
    <t>StateOrRegion</t>
  </si>
  <si>
    <t>Country</t>
  </si>
  <si>
    <t>Latitude</t>
  </si>
  <si>
    <t>Longitude</t>
  </si>
  <si>
    <t>FatalInjuries</t>
  </si>
  <si>
    <t>SeriousInjuries</t>
  </si>
  <si>
    <t>HighestInjuryLevel</t>
  </si>
  <si>
    <t>AircraftNumber</t>
  </si>
  <si>
    <t>DamageLevel</t>
  </si>
  <si>
    <t>AircraftCategory</t>
  </si>
  <si>
    <t>RegulationFlightConductedUnder</t>
  </si>
  <si>
    <t>FlightScheduledType</t>
  </si>
  <si>
    <t>FlightTerminalType</t>
  </si>
  <si>
    <t>FlightServiceType</t>
  </si>
  <si>
    <t>FlightOperationType</t>
  </si>
  <si>
    <t>DefiningEvent</t>
  </si>
  <si>
    <t>PhaseOfFlight</t>
  </si>
  <si>
    <t>IntentionalAct</t>
  </si>
  <si>
    <t>DCA19CA079</t>
  </si>
  <si>
    <t>2019-01-08</t>
  </si>
  <si>
    <t>Denver</t>
  </si>
  <si>
    <t>Colorado</t>
  </si>
  <si>
    <t>United States</t>
  </si>
  <si>
    <t>None</t>
  </si>
  <si>
    <t>Substantial</t>
  </si>
  <si>
    <t>Airplane</t>
  </si>
  <si>
    <t>Part 121: Air carrier</t>
  </si>
  <si>
    <t>Scheduled</t>
  </si>
  <si>
    <t>Domestic</t>
  </si>
  <si>
    <t>Passenger</t>
  </si>
  <si>
    <t>Ground Handling</t>
  </si>
  <si>
    <t>Pushback/Tow</t>
  </si>
  <si>
    <t>DCA19LA070</t>
  </si>
  <si>
    <t>2019-01-28</t>
  </si>
  <si>
    <t>Tuscaloosa</t>
  </si>
  <si>
    <t>Alabama</t>
  </si>
  <si>
    <t>Non-scheduled</t>
  </si>
  <si>
    <t>Cargo</t>
  </si>
  <si>
    <t>Abnormal Runway Contact</t>
  </si>
  <si>
    <t>Landing</t>
  </si>
  <si>
    <t>DCA19CA090</t>
  </si>
  <si>
    <t>2019-02-03</t>
  </si>
  <si>
    <t>Pacific Ocean</t>
  </si>
  <si>
    <t>Serious</t>
  </si>
  <si>
    <t>International</t>
  </si>
  <si>
    <t>Cabin Safety Events</t>
  </si>
  <si>
    <t>Enroute</t>
  </si>
  <si>
    <t>DCA19CA075</t>
  </si>
  <si>
    <t>2019-02-05</t>
  </si>
  <si>
    <t>Bluefields</t>
  </si>
  <si>
    <t>Nicaragua</t>
  </si>
  <si>
    <t>Turbulence Encounter</t>
  </si>
  <si>
    <t>Initial Climb</t>
  </si>
  <si>
    <t>DCA19CA081</t>
  </si>
  <si>
    <t>2019-02-13</t>
  </si>
  <si>
    <t>Reno</t>
  </si>
  <si>
    <t>Nevada</t>
  </si>
  <si>
    <t>Minor</t>
  </si>
  <si>
    <t>DCA19CA091</t>
  </si>
  <si>
    <t>2019-02-17</t>
  </si>
  <si>
    <t>Franklin</t>
  </si>
  <si>
    <t>Tennessee</t>
  </si>
  <si>
    <t>DCA19MA086</t>
  </si>
  <si>
    <t>2019-02-23</t>
  </si>
  <si>
    <t>Trinity Bay</t>
  </si>
  <si>
    <t>Texas</t>
  </si>
  <si>
    <t>Fatal</t>
  </si>
  <si>
    <t>Destroyed</t>
  </si>
  <si>
    <t>Loss of Control In-Flight</t>
  </si>
  <si>
    <t>DCA19CA088</t>
  </si>
  <si>
    <t>2019-02-27</t>
  </si>
  <si>
    <t>Honolulu</t>
  </si>
  <si>
    <t>Hawaii</t>
  </si>
  <si>
    <t>DCA19FA089</t>
  </si>
  <si>
    <t>2019-03-04</t>
  </si>
  <si>
    <t>Presque Isle</t>
  </si>
  <si>
    <t>Maine</t>
  </si>
  <si>
    <t>Navigation Error</t>
  </si>
  <si>
    <t>DCA19CA102</t>
  </si>
  <si>
    <t>2019-03-10</t>
  </si>
  <si>
    <t>Charlotte</t>
  </si>
  <si>
    <t>North Carolina</t>
  </si>
  <si>
    <t>Ground Collision</t>
  </si>
  <si>
    <t>Standing</t>
  </si>
  <si>
    <t>DCA19CA105</t>
  </si>
  <si>
    <t>Atlanta</t>
  </si>
  <si>
    <t>Georgia</t>
  </si>
  <si>
    <t>Taxi</t>
  </si>
  <si>
    <t>DCA19CA130</t>
  </si>
  <si>
    <t>2019-03-27</t>
  </si>
  <si>
    <t>Nashville</t>
  </si>
  <si>
    <t>Bird Strike</t>
  </si>
  <si>
    <t>Approach</t>
  </si>
  <si>
    <t>DCA19CA146</t>
  </si>
  <si>
    <t>2019-04-04</t>
  </si>
  <si>
    <t>DCA19LA134</t>
  </si>
  <si>
    <t>2019-04-10</t>
  </si>
  <si>
    <t>New York</t>
  </si>
  <si>
    <t>Takeoff</t>
  </si>
  <si>
    <t>DCA19CA137</t>
  </si>
  <si>
    <t>2019-04-11</t>
  </si>
  <si>
    <t>Fort Meyers</t>
  </si>
  <si>
    <t>Florida</t>
  </si>
  <si>
    <t>DCA19MA143</t>
  </si>
  <si>
    <t>2019-05-03</t>
  </si>
  <si>
    <t>Jacksonville</t>
  </si>
  <si>
    <t>Runway Excursion</t>
  </si>
  <si>
    <t>DCA19CA151</t>
  </si>
  <si>
    <t>2019-05-25</t>
  </si>
  <si>
    <t>Waycross</t>
  </si>
  <si>
    <t>DCA19CA153</t>
  </si>
  <si>
    <t>2019-05-28</t>
  </si>
  <si>
    <t>DCA19CA169</t>
  </si>
  <si>
    <t>2019-06-09</t>
  </si>
  <si>
    <t>DCA19CA167</t>
  </si>
  <si>
    <t>2019-06-15</t>
  </si>
  <si>
    <t>Newark</t>
  </si>
  <si>
    <t>New Jersey</t>
  </si>
  <si>
    <t>DCA19CA168</t>
  </si>
  <si>
    <t>2019-06-17</t>
  </si>
  <si>
    <t>Pittsburgh</t>
  </si>
  <si>
    <t>Pennsylvania</t>
  </si>
  <si>
    <t>DCA19CA189</t>
  </si>
  <si>
    <t>2019-07-22</t>
  </si>
  <si>
    <t>San Juan</t>
  </si>
  <si>
    <t>Puerto Rico</t>
  </si>
  <si>
    <t>DCA19CA186</t>
  </si>
  <si>
    <t>2019-07-23</t>
  </si>
  <si>
    <t>San Francisco</t>
  </si>
  <si>
    <t>California</t>
  </si>
  <si>
    <t>ANC19LA045</t>
  </si>
  <si>
    <t>2019-08-01</t>
  </si>
  <si>
    <t>Buckland</t>
  </si>
  <si>
    <t>Alaska</t>
  </si>
  <si>
    <t>Undershoot/Overshoot</t>
  </si>
  <si>
    <t>DCA19CA192</t>
  </si>
  <si>
    <t>2019-08-05</t>
  </si>
  <si>
    <t>Aerodrome</t>
  </si>
  <si>
    <t>DCA19CA198</t>
  </si>
  <si>
    <t>2019-08-08</t>
  </si>
  <si>
    <t>Charlottesville</t>
  </si>
  <si>
    <t>Virginia</t>
  </si>
  <si>
    <t>DCA19LA193</t>
  </si>
  <si>
    <t>Orlando</t>
  </si>
  <si>
    <t>DCA19CA208</t>
  </si>
  <si>
    <t>2019-08-26</t>
  </si>
  <si>
    <t>Chicago</t>
  </si>
  <si>
    <t>Illinois</t>
  </si>
  <si>
    <t>DCA19CA206</t>
  </si>
  <si>
    <t>2019-08-27</t>
  </si>
  <si>
    <t>DCA19CA213</t>
  </si>
  <si>
    <t>2019-09-06</t>
  </si>
  <si>
    <t>Fort Myers</t>
  </si>
  <si>
    <t>DCA19CA223</t>
  </si>
  <si>
    <t>2019-09-11</t>
  </si>
  <si>
    <t>Chicago OHare</t>
  </si>
  <si>
    <t>DCA20MA002</t>
  </si>
  <si>
    <t>2019-10-17</t>
  </si>
  <si>
    <t>Unalaska</t>
  </si>
  <si>
    <t>DCA20CA010</t>
  </si>
  <si>
    <t>2019-10-29</t>
  </si>
  <si>
    <t>Boise</t>
  </si>
  <si>
    <t>Idaho</t>
  </si>
  <si>
    <t>DCA20LA013</t>
  </si>
  <si>
    <t>2019-11-11</t>
  </si>
  <si>
    <t>DCA20CA040</t>
  </si>
  <si>
    <t>2019-12-15</t>
  </si>
  <si>
    <t>Philadelphia</t>
  </si>
  <si>
    <t>DCA20CA038</t>
  </si>
  <si>
    <t>2019-12-16</t>
  </si>
  <si>
    <t>Alexandria</t>
  </si>
  <si>
    <t>Louisiana</t>
  </si>
  <si>
    <t>DCA20CA043</t>
  </si>
  <si>
    <t>2019-12-18</t>
  </si>
  <si>
    <t>Disputanta</t>
  </si>
  <si>
    <t>DCA20CA046</t>
  </si>
  <si>
    <t>2019-12-19</t>
  </si>
  <si>
    <t>DCA20CA050</t>
  </si>
  <si>
    <t>2019-12-21</t>
  </si>
  <si>
    <t>Kansas City</t>
  </si>
  <si>
    <t>Missouri</t>
  </si>
  <si>
    <t>DCA20LA047</t>
  </si>
  <si>
    <t>2019-12-22</t>
  </si>
  <si>
    <t>Part 121 Accidents, 2010-2019</t>
  </si>
  <si>
    <t>Calendar Year</t>
  </si>
  <si>
    <t>Total</t>
  </si>
  <si>
    <t>Part 121 Accident Rates, 2010-2019</t>
  </si>
  <si>
    <t>Accidents per 100,000 Departures</t>
  </si>
  <si>
    <t>Accidents per 100,000 Flight Hours</t>
  </si>
  <si>
    <t>Part 121 Accidents by Severity, 2010-2019</t>
  </si>
  <si>
    <t>Severity</t>
  </si>
  <si>
    <t>2010</t>
  </si>
  <si>
    <t>2011</t>
  </si>
  <si>
    <t>2012</t>
  </si>
  <si>
    <t>2013</t>
  </si>
  <si>
    <t>2014</t>
  </si>
  <si>
    <t>2015</t>
  </si>
  <si>
    <t>2016</t>
  </si>
  <si>
    <t>2017</t>
  </si>
  <si>
    <t>2018</t>
  </si>
  <si>
    <t>2019</t>
  </si>
  <si>
    <t>Major</t>
  </si>
  <si>
    <t>Injury</t>
  </si>
  <si>
    <t>Damage</t>
  </si>
  <si>
    <t>Defining Event for Part 121 Accidents, 2019</t>
  </si>
  <si>
    <t>Defining Event</t>
  </si>
  <si>
    <t>Non-Fatal</t>
  </si>
  <si>
    <t>Phase of Flight for Part 121 Accidents, 2019</t>
  </si>
  <si>
    <t>Phase of Flight</t>
  </si>
  <si>
    <t>Part 121 Flight Hours, 2010-2019</t>
  </si>
  <si>
    <t>Flight Hours (100,000s)</t>
  </si>
  <si>
    <t>Part 121 Departures, 2010-2019</t>
  </si>
  <si>
    <t>Departures (100,000s)</t>
  </si>
  <si>
    <t>Part 121 Passenger Enplanements, 2010-2019</t>
  </si>
  <si>
    <t>Passengers (100,000s)</t>
  </si>
  <si>
    <t>Data dictionary:</t>
  </si>
  <si>
    <t>Each accident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L is limited, G is government agency. The next letter is the transportation mode; A is for aviation. The last numbers are a sequential numbering of investigations for each mode within each office for a fiscal year. The first investigation of each year is assigned 001.</t>
  </si>
  <si>
    <t>A link to the NTSB accident report.</t>
  </si>
  <si>
    <t>The date of the accident.</t>
  </si>
  <si>
    <t>The city or place location closest to the site of the accident.</t>
  </si>
  <si>
    <t>The state in which the accident occurred (if in the United States). Also includes the Pacific Ocean as PO, the Caribbean Sea as CB, the Atlantic Ocean as AO, the Gulf of Mexico as GM, and Puerto Rico as PR.</t>
  </si>
  <si>
    <t>The country in which the accident took place.</t>
  </si>
  <si>
    <t>Latitude for the accident site in decimal degrees.</t>
  </si>
  <si>
    <t>Longitude for the accident site in decimal degrees.</t>
  </si>
  <si>
    <t>The total number of fatalities that resulted from the accident.</t>
  </si>
  <si>
    <t>The total number of serious injuries that resulted from the accident.</t>
  </si>
  <si>
    <t>Indicates the highest level of injury among all injuries sustained as a result of the accident.</t>
  </si>
  <si>
    <t>The aircraft number variable is used to distinguish between individual aircraft in the event of an accident involving more than one aircraft. For example, if two aircraft collide, they will be assigned AircraftNumber 1 and 2.</t>
  </si>
  <si>
    <t>Indicates the severity of damage to the accident aircraft. For the purposes of this variable, aircraft damage categories are defined in 49 CFR 830.2.</t>
  </si>
  <si>
    <t>The category of the involved aircraft. In this case, the definition of aircraft category is the same as that used with respect to the certification, ratings, privileges, and limitations of airmen.</t>
  </si>
  <si>
    <t>The applicable regulation part (14 CFR) or authority the aircraft was operating under at the time of the accident.</t>
  </si>
  <si>
    <t>If the accident aircraft was conducting air carrier operations under 14 CFR 121, 125, 129, or 135, indicates whether it was operating as a "scheduled or commuter" air carrier or a "non-scheduled or air taxi" carrier.</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</si>
  <si>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t>
  </si>
  <si>
    <t>If the accident flight was conducting revenue operations under 14 CFR 121, 125, 129, or 135,  indicates the make up of aircraft load.</t>
  </si>
  <si>
    <t>If the accident aircraft was operating under 14 CFR part 91,103,133, or 137, this was the primary purpose of flight.</t>
  </si>
  <si>
    <t>The defining event in the sequence of events for the accident aircraft. For a list of event categories, see http://www.intlaviationstandards.org/Documents/OccurrenceCategoryDefinitions.pdf</t>
  </si>
  <si>
    <t>The phase of flight associated with the defining event for the accident aircraft. For a list of phase of flight categories, see http://www.intlaviationstandards.org/Documents/PhaseofFlightDefinitions.pdf</t>
  </si>
  <si>
    <t>Indicates if the accident flight involved an intentional act (such as suicide, sabotage, stolen aircraft, or terrorism). Accidents involving intentional acts are included in accident counts but are excluded from accident rate computations.</t>
  </si>
  <si>
    <t>Fort Lauderdale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</si>
</sst>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0" fontId="3" fillId="0" borderId="0" xfId="0" applyFont="1"/>
    <xf numFmtId="0" fontId="4" fillId="0" borderId="0" xfId="1"/>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Part121_Accidents!$C$2</c:f>
              <c:strCache>
                <c:ptCount val="1"/>
                <c:pt idx="0">
                  <c:v>Total</c:v>
                </c:pt>
              </c:strCache>
            </c:strRef>
          </c:tx>
          <c:spPr>
            <a:solidFill>
              <a:srgbClr val="67A3F3"/>
            </a:solidFill>
            <a:ln w="6350">
              <a:solidFill>
                <a:srgbClr val="1A3B69"/>
              </a:solidFill>
              <a:prstDash val="solid"/>
            </a:ln>
          </c:spPr>
          <c:invertIfNegative val="0"/>
          <c:cat>
            <c:numRef>
              <c:f>Part121_Accidents!$A$3:$A$12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Part121_Accidents!$C$3:$C$12</c:f>
              <c:numCache>
                <c:formatCode>General</c:formatCode>
                <c:ptCount val="10"/>
                <c:pt idx="0">
                  <c:v>30</c:v>
                </c:pt>
                <c:pt idx="1">
                  <c:v>33</c:v>
                </c:pt>
                <c:pt idx="2">
                  <c:v>27</c:v>
                </c:pt>
                <c:pt idx="3">
                  <c:v>22</c:v>
                </c:pt>
                <c:pt idx="4">
                  <c:v>31</c:v>
                </c:pt>
                <c:pt idx="5">
                  <c:v>28</c:v>
                </c:pt>
                <c:pt idx="6">
                  <c:v>30</c:v>
                </c:pt>
                <c:pt idx="7">
                  <c:v>33</c:v>
                </c:pt>
                <c:pt idx="8">
                  <c:v>30</c:v>
                </c:pt>
                <c:pt idx="9">
                  <c:v>40</c:v>
                </c:pt>
              </c:numCache>
            </c:numRef>
          </c:val>
          <c:extLst>
            <c:ext xmlns:c16="http://schemas.microsoft.com/office/drawing/2014/chart" uri="{C3380CC4-5D6E-409C-BE32-E72D297353CC}">
              <c16:uniqueId val="{00000005-A229-4DDC-834B-3CA364012557}"/>
            </c:ext>
          </c:extLst>
        </c:ser>
        <c:ser>
          <c:idx val="0"/>
          <c:order val="1"/>
          <c:tx>
            <c:strRef>
              <c:f>Part121_Accidents!$B$2</c:f>
              <c:strCache>
                <c:ptCount val="1"/>
                <c:pt idx="0">
                  <c:v>Fatal</c:v>
                </c:pt>
              </c:strCache>
            </c:strRef>
          </c:tx>
          <c:spPr>
            <a:solidFill>
              <a:srgbClr val="FDC367"/>
            </a:solidFill>
            <a:ln w="6350">
              <a:solidFill>
                <a:srgbClr val="1A3B69"/>
              </a:solidFill>
              <a:prstDash val="solid"/>
            </a:ln>
          </c:spPr>
          <c:invertIfNegative val="0"/>
          <c:cat>
            <c:numRef>
              <c:f>Part121_Accidents!$A$3:$A$12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Part121_Accidents!$B$3:$B$12</c:f>
              <c:numCache>
                <c:formatCode>General</c:formatCode>
                <c:ptCount val="10"/>
                <c:pt idx="0">
                  <c:v>1</c:v>
                </c:pt>
                <c:pt idx="1">
                  <c:v>0</c:v>
                </c:pt>
                <c:pt idx="2">
                  <c:v>0</c:v>
                </c:pt>
                <c:pt idx="3">
                  <c:v>2</c:v>
                </c:pt>
                <c:pt idx="4">
                  <c:v>0</c:v>
                </c:pt>
                <c:pt idx="5">
                  <c:v>0</c:v>
                </c:pt>
                <c:pt idx="6">
                  <c:v>0</c:v>
                </c:pt>
                <c:pt idx="7">
                  <c:v>0</c:v>
                </c:pt>
                <c:pt idx="8">
                  <c:v>1</c:v>
                </c:pt>
                <c:pt idx="9">
                  <c:v>2</c:v>
                </c:pt>
              </c:numCache>
            </c:numRef>
          </c:val>
          <c:extLst>
            <c:ext xmlns:c16="http://schemas.microsoft.com/office/drawing/2014/chart" uri="{C3380CC4-5D6E-409C-BE32-E72D297353CC}">
              <c16:uniqueId val="{00000004-A229-4DDC-834B-3CA364012557}"/>
            </c:ext>
          </c:extLst>
        </c:ser>
        <c:dLbls>
          <c:showLegendKey val="0"/>
          <c:showVal val="0"/>
          <c:showCatName val="0"/>
          <c:showSerName val="0"/>
          <c:showPercent val="0"/>
          <c:showBubbleSize val="0"/>
        </c:dLbls>
        <c:gapWidth val="36"/>
        <c:axId val="1328099167"/>
        <c:axId val="1328118719"/>
      </c:barChart>
      <c:catAx>
        <c:axId val="1328099167"/>
        <c:scaling>
          <c:orientation val="minMax"/>
        </c:scaling>
        <c:delete val="0"/>
        <c:axPos val="b"/>
        <c:title>
          <c:tx>
            <c:strRef>
              <c:f>Part121_Accidents!$A$2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1328118719"/>
        <c:crosses val="autoZero"/>
        <c:auto val="1"/>
        <c:lblAlgn val="ctr"/>
        <c:lblOffset val="0"/>
        <c:noMultiLvlLbl val="0"/>
      </c:catAx>
      <c:valAx>
        <c:axId val="1328118719"/>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spPr>
          <a:ln w="6350">
            <a:solidFill>
              <a:srgbClr val="1A3B69"/>
            </a:solidFill>
          </a:ln>
        </c:spPr>
        <c:crossAx val="1328099167"/>
        <c:crosses val="autoZero"/>
        <c:crossBetween val="between"/>
      </c:valAx>
      <c:spPr>
        <a:solidFill>
          <a:srgbClr val="FFFFFF"/>
        </a:solidFill>
        <a:ln w="6350">
          <a:solidFill>
            <a:srgbClr val="A5A5A5"/>
          </a:solidFill>
        </a:ln>
      </c:spPr>
    </c:plotArea>
    <c:legend>
      <c:legendPos val="t"/>
      <c:layout>
        <c:manualLayout>
          <c:xMode val="edge"/>
          <c:yMode val="edge"/>
          <c:x val="0.79254881889763762"/>
          <c:y val="4.6406250000000003E-2"/>
          <c:w val="0.18078451443569554"/>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0"/>
          <c:order val="0"/>
          <c:tx>
            <c:strRef>
              <c:f>Part121_AccRate!$B$2</c:f>
              <c:strCache>
                <c:ptCount val="1"/>
                <c:pt idx="0">
                  <c:v>Accidents per 100,000 Departures</c:v>
                </c:pt>
              </c:strCache>
            </c:strRef>
          </c:tx>
          <c:spPr>
            <a:ln w="25400">
              <a:solidFill>
                <a:srgbClr val="FDC367"/>
              </a:solidFill>
              <a:prstDash val="solid"/>
            </a:ln>
            <a:effectLst/>
          </c:spPr>
          <c:marker>
            <c:symbol val="diamond"/>
            <c:size val="8"/>
            <c:spPr>
              <a:solidFill>
                <a:srgbClr val="FDC367"/>
              </a:solidFill>
              <a:ln w="6350">
                <a:solidFill>
                  <a:srgbClr val="1A3B69"/>
                </a:solidFill>
                <a:prstDash val="solid"/>
              </a:ln>
              <a:effectLst/>
            </c:spPr>
          </c:marker>
          <c:cat>
            <c:numRef>
              <c:f>Part121_AccRate!$A$3:$A$12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Part121_AccRate!$B$3:$B$12</c:f>
              <c:numCache>
                <c:formatCode>General</c:formatCode>
                <c:ptCount val="10"/>
                <c:pt idx="0">
                  <c:v>0.31140211292561665</c:v>
                </c:pt>
                <c:pt idx="1">
                  <c:v>0.34432577726066305</c:v>
                </c:pt>
                <c:pt idx="2">
                  <c:v>0.28751917593170589</c:v>
                </c:pt>
                <c:pt idx="3">
                  <c:v>0.23399535583035591</c:v>
                </c:pt>
                <c:pt idx="4">
                  <c:v>0.33773713504778868</c:v>
                </c:pt>
                <c:pt idx="5">
                  <c:v>0.30745003031127888</c:v>
                </c:pt>
                <c:pt idx="6">
                  <c:v>0.32457001505355731</c:v>
                </c:pt>
                <c:pt idx="7">
                  <c:v>0.35582438147479073</c:v>
                </c:pt>
                <c:pt idx="8">
                  <c:v>0.31492231024067519</c:v>
                </c:pt>
                <c:pt idx="9">
                  <c:v>0.41019485999177768</c:v>
                </c:pt>
              </c:numCache>
            </c:numRef>
          </c:val>
          <c:smooth val="0"/>
          <c:extLst>
            <c:ext xmlns:c16="http://schemas.microsoft.com/office/drawing/2014/chart" uri="{C3380CC4-5D6E-409C-BE32-E72D297353CC}">
              <c16:uniqueId val="{00000004-A97E-405B-9FE7-D9E2A6622DE3}"/>
            </c:ext>
          </c:extLst>
        </c:ser>
        <c:ser>
          <c:idx val="1"/>
          <c:order val="1"/>
          <c:tx>
            <c:strRef>
              <c:f>Part121_AccRate!$C$2</c:f>
              <c:strCache>
                <c:ptCount val="1"/>
                <c:pt idx="0">
                  <c:v>Accidents per 100,000 Flight Hours</c:v>
                </c:pt>
              </c:strCache>
            </c:strRef>
          </c:tx>
          <c:spPr>
            <a:ln w="25400">
              <a:solidFill>
                <a:srgbClr val="67A3F3"/>
              </a:solidFill>
              <a:prstDash val="solid"/>
            </a:ln>
            <a:effectLst/>
          </c:spPr>
          <c:marker>
            <c:spPr>
              <a:solidFill>
                <a:srgbClr val="67A3F3"/>
              </a:solidFill>
              <a:ln w="6350">
                <a:solidFill>
                  <a:srgbClr val="1A3B69"/>
                </a:solidFill>
                <a:prstDash val="solid"/>
              </a:ln>
              <a:effectLst/>
            </c:spPr>
          </c:marker>
          <c:cat>
            <c:numRef>
              <c:f>Part121_AccRate!$A$3:$A$12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Part121_AccRate!$C$3:$C$12</c:f>
              <c:numCache>
                <c:formatCode>General</c:formatCode>
                <c:ptCount val="10"/>
                <c:pt idx="0">
                  <c:v>0.16900469641517377</c:v>
                </c:pt>
                <c:pt idx="1">
                  <c:v>0.18371131937294316</c:v>
                </c:pt>
                <c:pt idx="2">
                  <c:v>0.15235097873654316</c:v>
                </c:pt>
                <c:pt idx="3">
                  <c:v>0.12373703158573336</c:v>
                </c:pt>
                <c:pt idx="4">
                  <c:v>0.17471850312909568</c:v>
                </c:pt>
                <c:pt idx="5">
                  <c:v>0.15619961864978818</c:v>
                </c:pt>
                <c:pt idx="6">
                  <c:v>0.16398768190128629</c:v>
                </c:pt>
                <c:pt idx="7">
                  <c:v>0.17759706648394619</c:v>
                </c:pt>
                <c:pt idx="8">
                  <c:v>0.15553346058735451</c:v>
                </c:pt>
                <c:pt idx="9">
                  <c:v>0.2021385143051658</c:v>
                </c:pt>
              </c:numCache>
            </c:numRef>
          </c:val>
          <c:smooth val="0"/>
          <c:extLst>
            <c:ext xmlns:c16="http://schemas.microsoft.com/office/drawing/2014/chart" uri="{C3380CC4-5D6E-409C-BE32-E72D297353CC}">
              <c16:uniqueId val="{00000005-A97E-405B-9FE7-D9E2A6622DE3}"/>
            </c:ext>
          </c:extLst>
        </c:ser>
        <c:dLbls>
          <c:showLegendKey val="0"/>
          <c:showVal val="0"/>
          <c:showCatName val="0"/>
          <c:showSerName val="0"/>
          <c:showPercent val="0"/>
          <c:showBubbleSize val="0"/>
        </c:dLbls>
        <c:marker val="1"/>
        <c:smooth val="0"/>
        <c:axId val="1328140767"/>
        <c:axId val="1328132447"/>
      </c:lineChart>
      <c:catAx>
        <c:axId val="1328140767"/>
        <c:scaling>
          <c:orientation val="minMax"/>
        </c:scaling>
        <c:delete val="0"/>
        <c:axPos val="b"/>
        <c:title>
          <c:tx>
            <c:strRef>
              <c:f>Part121_AccRate!$A$2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1328132447"/>
        <c:crosses val="autoZero"/>
        <c:auto val="1"/>
        <c:lblAlgn val="ctr"/>
        <c:lblOffset val="0"/>
        <c:noMultiLvlLbl val="0"/>
      </c:catAx>
      <c:valAx>
        <c:axId val="1328132447"/>
        <c:scaling>
          <c:orientation val="minMax"/>
          <c:min val="0"/>
        </c:scaling>
        <c:delete val="0"/>
        <c:axPos val="l"/>
        <c:title>
          <c:tx>
            <c:rich>
              <a:bodyPr/>
              <a:lstStyle/>
              <a:p>
                <a:pPr>
                  <a:defRPr/>
                </a:pPr>
                <a:r>
                  <a:rPr lang="en-US"/>
                  <a:t>Accidents per 100,000</a:t>
                </a:r>
              </a:p>
              <a:p>
                <a:pPr>
                  <a:defRPr/>
                </a:pPr>
                <a:r>
                  <a:rPr lang="en-US"/>
                  <a:t>Departures / Flight Hours</a:t>
                </a:r>
              </a:p>
            </c:rich>
          </c:tx>
          <c:overlay val="0"/>
        </c:title>
        <c:numFmt formatCode="#,##0.00;;0" sourceLinked="0"/>
        <c:majorTickMark val="out"/>
        <c:minorTickMark val="none"/>
        <c:tickLblPos val="nextTo"/>
        <c:spPr>
          <a:ln w="6350">
            <a:solidFill>
              <a:srgbClr val="1A3B69"/>
            </a:solidFill>
          </a:ln>
        </c:spPr>
        <c:crossAx val="1328140767"/>
        <c:crosses val="autoZero"/>
        <c:crossBetween val="midCat"/>
      </c:valAx>
      <c:spPr>
        <a:solidFill>
          <a:srgbClr val="FFFFFF"/>
        </a:solidFill>
        <a:ln w="6350">
          <a:solidFill>
            <a:srgbClr val="A5A5A5"/>
          </a:solidFill>
        </a:ln>
      </c:spPr>
    </c:plotArea>
    <c:legend>
      <c:legendPos val="tr"/>
      <c:layout>
        <c:manualLayout>
          <c:xMode val="edge"/>
          <c:yMode val="edge"/>
          <c:x val="0.50354081364829406"/>
          <c:y val="4.6406250000000003E-2"/>
          <c:w val="0.43550905511811017"/>
          <c:h val="0.1118085629921259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Part121_DefiningEvent!$B$2</c:f>
              <c:strCache>
                <c:ptCount val="1"/>
                <c:pt idx="0">
                  <c:v>Fatal</c:v>
                </c:pt>
              </c:strCache>
            </c:strRef>
          </c:tx>
          <c:spPr>
            <a:solidFill>
              <a:srgbClr val="FDC367"/>
            </a:solidFill>
            <a:ln w="6350">
              <a:solidFill>
                <a:srgbClr val="1A3B69"/>
              </a:solidFill>
              <a:prstDash val="solid"/>
            </a:ln>
          </c:spPr>
          <c:invertIfNegative val="0"/>
          <c:cat>
            <c:strRef>
              <c:f>Part121_DefiningEvent!$A$3:$A$13</c:f>
              <c:strCache>
                <c:ptCount val="11"/>
                <c:pt idx="0">
                  <c:v>Turbulence Encounter</c:v>
                </c:pt>
                <c:pt idx="1">
                  <c:v>Abnormal Runway Contact</c:v>
                </c:pt>
                <c:pt idx="2">
                  <c:v>Ground Collision</c:v>
                </c:pt>
                <c:pt idx="3">
                  <c:v>Cabin Safety Events</c:v>
                </c:pt>
                <c:pt idx="4">
                  <c:v>Ground Handling</c:v>
                </c:pt>
                <c:pt idx="5">
                  <c:v>Runway Excursion</c:v>
                </c:pt>
                <c:pt idx="6">
                  <c:v>Bird Strike</c:v>
                </c:pt>
                <c:pt idx="7">
                  <c:v>Aerodrome</c:v>
                </c:pt>
                <c:pt idx="8">
                  <c:v>Loss of Control In-Flight</c:v>
                </c:pt>
                <c:pt idx="9">
                  <c:v>Navigation Error</c:v>
                </c:pt>
                <c:pt idx="10">
                  <c:v>Undershoot/Overshoot</c:v>
                </c:pt>
              </c:strCache>
            </c:strRef>
          </c:cat>
          <c:val>
            <c:numRef>
              <c:f>Part121_DefiningEvent!$B$3:$B$13</c:f>
              <c:numCache>
                <c:formatCode>General</c:formatCode>
                <c:ptCount val="11"/>
                <c:pt idx="0">
                  <c:v>0</c:v>
                </c:pt>
                <c:pt idx="1">
                  <c:v>0</c:v>
                </c:pt>
                <c:pt idx="2">
                  <c:v>0</c:v>
                </c:pt>
                <c:pt idx="3">
                  <c:v>0</c:v>
                </c:pt>
                <c:pt idx="4">
                  <c:v>0</c:v>
                </c:pt>
                <c:pt idx="5">
                  <c:v>1</c:v>
                </c:pt>
                <c:pt idx="6">
                  <c:v>0</c:v>
                </c:pt>
                <c:pt idx="7">
                  <c:v>0</c:v>
                </c:pt>
                <c:pt idx="8">
                  <c:v>1</c:v>
                </c:pt>
                <c:pt idx="9">
                  <c:v>0</c:v>
                </c:pt>
                <c:pt idx="10">
                  <c:v>0</c:v>
                </c:pt>
              </c:numCache>
            </c:numRef>
          </c:val>
          <c:extLst>
            <c:ext xmlns:c16="http://schemas.microsoft.com/office/drawing/2014/chart" uri="{C3380CC4-5D6E-409C-BE32-E72D297353CC}">
              <c16:uniqueId val="{00000003-5569-492D-9812-DDC8878E630A}"/>
            </c:ext>
          </c:extLst>
        </c:ser>
        <c:ser>
          <c:idx val="1"/>
          <c:order val="1"/>
          <c:tx>
            <c:strRef>
              <c:f>Part121_DefiningEvent!$C$2</c:f>
              <c:strCache>
                <c:ptCount val="1"/>
                <c:pt idx="0">
                  <c:v>Non-Fatal</c:v>
                </c:pt>
              </c:strCache>
            </c:strRef>
          </c:tx>
          <c:spPr>
            <a:solidFill>
              <a:srgbClr val="67A3F3"/>
            </a:solidFill>
            <a:ln w="6350">
              <a:solidFill>
                <a:srgbClr val="1A3B69"/>
              </a:solidFill>
              <a:prstDash val="solid"/>
            </a:ln>
          </c:spPr>
          <c:invertIfNegative val="0"/>
          <c:cat>
            <c:strRef>
              <c:f>Part121_DefiningEvent!$A$3:$A$13</c:f>
              <c:strCache>
                <c:ptCount val="11"/>
                <c:pt idx="0">
                  <c:v>Turbulence Encounter</c:v>
                </c:pt>
                <c:pt idx="1">
                  <c:v>Abnormal Runway Contact</c:v>
                </c:pt>
                <c:pt idx="2">
                  <c:v>Ground Collision</c:v>
                </c:pt>
                <c:pt idx="3">
                  <c:v>Cabin Safety Events</c:v>
                </c:pt>
                <c:pt idx="4">
                  <c:v>Ground Handling</c:v>
                </c:pt>
                <c:pt idx="5">
                  <c:v>Runway Excursion</c:v>
                </c:pt>
                <c:pt idx="6">
                  <c:v>Bird Strike</c:v>
                </c:pt>
                <c:pt idx="7">
                  <c:v>Aerodrome</c:v>
                </c:pt>
                <c:pt idx="8">
                  <c:v>Loss of Control In-Flight</c:v>
                </c:pt>
                <c:pt idx="9">
                  <c:v>Navigation Error</c:v>
                </c:pt>
                <c:pt idx="10">
                  <c:v>Undershoot/Overshoot</c:v>
                </c:pt>
              </c:strCache>
            </c:strRef>
          </c:cat>
          <c:val>
            <c:numRef>
              <c:f>Part121_DefiningEvent!$C$3:$C$13</c:f>
              <c:numCache>
                <c:formatCode>General</c:formatCode>
                <c:ptCount val="11"/>
                <c:pt idx="0">
                  <c:v>13</c:v>
                </c:pt>
                <c:pt idx="1">
                  <c:v>6</c:v>
                </c:pt>
                <c:pt idx="2">
                  <c:v>6</c:v>
                </c:pt>
                <c:pt idx="3">
                  <c:v>4</c:v>
                </c:pt>
                <c:pt idx="4">
                  <c:v>4</c:v>
                </c:pt>
                <c:pt idx="5">
                  <c:v>2</c:v>
                </c:pt>
                <c:pt idx="6">
                  <c:v>3</c:v>
                </c:pt>
                <c:pt idx="7">
                  <c:v>2</c:v>
                </c:pt>
                <c:pt idx="8">
                  <c:v>0</c:v>
                </c:pt>
                <c:pt idx="9">
                  <c:v>1</c:v>
                </c:pt>
                <c:pt idx="10">
                  <c:v>1</c:v>
                </c:pt>
              </c:numCache>
            </c:numRef>
          </c:val>
          <c:extLst>
            <c:ext xmlns:c16="http://schemas.microsoft.com/office/drawing/2014/chart" uri="{C3380CC4-5D6E-409C-BE32-E72D297353CC}">
              <c16:uniqueId val="{00000004-5569-492D-9812-DDC8878E630A}"/>
            </c:ext>
          </c:extLst>
        </c:ser>
        <c:dLbls>
          <c:showLegendKey val="0"/>
          <c:showVal val="0"/>
          <c:showCatName val="0"/>
          <c:showSerName val="0"/>
          <c:showPercent val="0"/>
          <c:showBubbleSize val="0"/>
        </c:dLbls>
        <c:gapWidth val="36"/>
        <c:overlap val="100"/>
        <c:axId val="1328150335"/>
        <c:axId val="1328149087"/>
      </c:barChart>
      <c:catAx>
        <c:axId val="1328150335"/>
        <c:scaling>
          <c:orientation val="maxMin"/>
        </c:scaling>
        <c:delete val="0"/>
        <c:axPos val="l"/>
        <c:title>
          <c:tx>
            <c:strRef>
              <c:f>Part121_DefiningEvent!$A$2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1328149087"/>
        <c:crosses val="autoZero"/>
        <c:auto val="1"/>
        <c:lblAlgn val="ctr"/>
        <c:lblOffset val="0"/>
        <c:noMultiLvlLbl val="0"/>
      </c:catAx>
      <c:valAx>
        <c:axId val="1328149087"/>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1328150335"/>
        <c:crosses val="autoZero"/>
        <c:crossBetween val="between"/>
      </c:valAx>
      <c:spPr>
        <a:solidFill>
          <a:srgbClr val="FFFFFF"/>
        </a:solidFill>
        <a:ln w="6350">
          <a:solidFill>
            <a:srgbClr val="A5A5A5"/>
          </a:solidFill>
        </a:ln>
      </c:spPr>
    </c:plotArea>
    <c:legend>
      <c:legendPos val="b"/>
      <c:layout>
        <c:manualLayout>
          <c:xMode val="edge"/>
          <c:yMode val="edge"/>
          <c:x val="0.71889370078740156"/>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Part121_PhaseOfFlight!$B$2</c:f>
              <c:strCache>
                <c:ptCount val="1"/>
                <c:pt idx="0">
                  <c:v>Fatal</c:v>
                </c:pt>
              </c:strCache>
            </c:strRef>
          </c:tx>
          <c:spPr>
            <a:solidFill>
              <a:srgbClr val="FDC367"/>
            </a:solidFill>
            <a:ln w="6350">
              <a:solidFill>
                <a:srgbClr val="1A3B69"/>
              </a:solidFill>
              <a:prstDash val="solid"/>
            </a:ln>
          </c:spPr>
          <c:invertIfNegative val="0"/>
          <c:cat>
            <c:strRef>
              <c:f>Part121_PhaseOfFlight!$A$3:$A$10</c:f>
              <c:strCache>
                <c:ptCount val="8"/>
                <c:pt idx="0">
                  <c:v>Enroute</c:v>
                </c:pt>
                <c:pt idx="1">
                  <c:v>Landing</c:v>
                </c:pt>
                <c:pt idx="2">
                  <c:v>Standing</c:v>
                </c:pt>
                <c:pt idx="3">
                  <c:v>Taxi</c:v>
                </c:pt>
                <c:pt idx="4">
                  <c:v>Approach</c:v>
                </c:pt>
                <c:pt idx="5">
                  <c:v>Pushback/Tow</c:v>
                </c:pt>
                <c:pt idx="6">
                  <c:v>Initial Climb</c:v>
                </c:pt>
                <c:pt idx="7">
                  <c:v>Takeoff</c:v>
                </c:pt>
              </c:strCache>
            </c:strRef>
          </c:cat>
          <c:val>
            <c:numRef>
              <c:f>Part121_PhaseOfFlight!$B$3:$B$10</c:f>
              <c:numCache>
                <c:formatCode>General</c:formatCode>
                <c:ptCount val="8"/>
                <c:pt idx="0">
                  <c:v>1</c:v>
                </c:pt>
                <c:pt idx="1">
                  <c:v>1</c:v>
                </c:pt>
                <c:pt idx="2">
                  <c:v>0</c:v>
                </c:pt>
                <c:pt idx="3">
                  <c:v>0</c:v>
                </c:pt>
                <c:pt idx="4">
                  <c:v>0</c:v>
                </c:pt>
                <c:pt idx="5">
                  <c:v>0</c:v>
                </c:pt>
                <c:pt idx="6">
                  <c:v>0</c:v>
                </c:pt>
                <c:pt idx="7">
                  <c:v>0</c:v>
                </c:pt>
              </c:numCache>
            </c:numRef>
          </c:val>
          <c:extLst>
            <c:ext xmlns:c16="http://schemas.microsoft.com/office/drawing/2014/chart" uri="{C3380CC4-5D6E-409C-BE32-E72D297353CC}">
              <c16:uniqueId val="{00000003-D80C-4AE2-80C7-04FADE6554C7}"/>
            </c:ext>
          </c:extLst>
        </c:ser>
        <c:ser>
          <c:idx val="1"/>
          <c:order val="1"/>
          <c:tx>
            <c:strRef>
              <c:f>Part121_PhaseOfFlight!$C$2</c:f>
              <c:strCache>
                <c:ptCount val="1"/>
                <c:pt idx="0">
                  <c:v>Non-Fatal</c:v>
                </c:pt>
              </c:strCache>
            </c:strRef>
          </c:tx>
          <c:spPr>
            <a:solidFill>
              <a:srgbClr val="67A3F3"/>
            </a:solidFill>
            <a:ln w="6350">
              <a:solidFill>
                <a:srgbClr val="1A3B69"/>
              </a:solidFill>
              <a:prstDash val="solid"/>
            </a:ln>
          </c:spPr>
          <c:invertIfNegative val="0"/>
          <c:cat>
            <c:strRef>
              <c:f>Part121_PhaseOfFlight!$A$3:$A$10</c:f>
              <c:strCache>
                <c:ptCount val="8"/>
                <c:pt idx="0">
                  <c:v>Enroute</c:v>
                </c:pt>
                <c:pt idx="1">
                  <c:v>Landing</c:v>
                </c:pt>
                <c:pt idx="2">
                  <c:v>Standing</c:v>
                </c:pt>
                <c:pt idx="3">
                  <c:v>Taxi</c:v>
                </c:pt>
                <c:pt idx="4">
                  <c:v>Approach</c:v>
                </c:pt>
                <c:pt idx="5">
                  <c:v>Pushback/Tow</c:v>
                </c:pt>
                <c:pt idx="6">
                  <c:v>Initial Climb</c:v>
                </c:pt>
                <c:pt idx="7">
                  <c:v>Takeoff</c:v>
                </c:pt>
              </c:strCache>
            </c:strRef>
          </c:cat>
          <c:val>
            <c:numRef>
              <c:f>Part121_PhaseOfFlight!$C$3:$C$10</c:f>
              <c:numCache>
                <c:formatCode>General</c:formatCode>
                <c:ptCount val="8"/>
                <c:pt idx="0">
                  <c:v>13</c:v>
                </c:pt>
                <c:pt idx="1">
                  <c:v>10</c:v>
                </c:pt>
                <c:pt idx="2">
                  <c:v>5</c:v>
                </c:pt>
                <c:pt idx="3">
                  <c:v>5</c:v>
                </c:pt>
                <c:pt idx="4">
                  <c:v>3</c:v>
                </c:pt>
                <c:pt idx="5">
                  <c:v>3</c:v>
                </c:pt>
                <c:pt idx="6">
                  <c:v>2</c:v>
                </c:pt>
                <c:pt idx="7">
                  <c:v>1</c:v>
                </c:pt>
              </c:numCache>
            </c:numRef>
          </c:val>
          <c:extLst>
            <c:ext xmlns:c16="http://schemas.microsoft.com/office/drawing/2014/chart" uri="{C3380CC4-5D6E-409C-BE32-E72D297353CC}">
              <c16:uniqueId val="{00000004-D80C-4AE2-80C7-04FADE6554C7}"/>
            </c:ext>
          </c:extLst>
        </c:ser>
        <c:dLbls>
          <c:showLegendKey val="0"/>
          <c:showVal val="0"/>
          <c:showCatName val="0"/>
          <c:showSerName val="0"/>
          <c:showPercent val="0"/>
          <c:showBubbleSize val="0"/>
        </c:dLbls>
        <c:gapWidth val="36"/>
        <c:overlap val="100"/>
        <c:axId val="1328170303"/>
        <c:axId val="1328154079"/>
      </c:barChart>
      <c:catAx>
        <c:axId val="1328170303"/>
        <c:scaling>
          <c:orientation val="maxMin"/>
        </c:scaling>
        <c:delete val="0"/>
        <c:axPos val="l"/>
        <c:title>
          <c:tx>
            <c:strRef>
              <c:f>Part121_PhaseOfFlight!$A$2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1328154079"/>
        <c:crosses val="autoZero"/>
        <c:auto val="1"/>
        <c:lblAlgn val="ctr"/>
        <c:lblOffset val="0"/>
        <c:noMultiLvlLbl val="0"/>
      </c:catAx>
      <c:valAx>
        <c:axId val="1328154079"/>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1328170303"/>
        <c:crosses val="autoZero"/>
        <c:crossBetween val="between"/>
      </c:valAx>
      <c:spPr>
        <a:solidFill>
          <a:srgbClr val="FFFFFF"/>
        </a:solidFill>
        <a:ln w="6350">
          <a:solidFill>
            <a:srgbClr val="A5A5A5"/>
          </a:solidFill>
        </a:ln>
      </c:spPr>
    </c:plotArea>
    <c:legend>
      <c:legendPos val="b"/>
      <c:layout>
        <c:manualLayout>
          <c:xMode val="edge"/>
          <c:yMode val="edge"/>
          <c:x val="0.71889370078740156"/>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Part121_FlightHours!$B$2</c:f>
              <c:strCache>
                <c:ptCount val="1"/>
                <c:pt idx="0">
                  <c:v>Flight Hours (100,000s)</c:v>
                </c:pt>
              </c:strCache>
            </c:strRef>
          </c:tx>
          <c:spPr>
            <a:ln w="25400">
              <a:solidFill>
                <a:srgbClr val="67A3F3"/>
              </a:solidFill>
              <a:prstDash val="solid"/>
            </a:ln>
            <a:effectLst/>
          </c:spPr>
          <c:marker>
            <c:symbol val="diamond"/>
            <c:size val="8"/>
            <c:spPr>
              <a:solidFill>
                <a:srgbClr val="67A3F3"/>
              </a:solidFill>
              <a:ln w="6350">
                <a:solidFill>
                  <a:srgbClr val="1A3B69"/>
                </a:solidFill>
                <a:prstDash val="solid"/>
              </a:ln>
              <a:effectLst/>
            </c:spPr>
          </c:marker>
          <c:cat>
            <c:numRef>
              <c:f>Part121_FlightHours!$A$3:$A$12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Part121_FlightHours!$B$3:$B$12</c:f>
              <c:numCache>
                <c:formatCode>General</c:formatCode>
                <c:ptCount val="10"/>
                <c:pt idx="0">
                  <c:v>177.50986</c:v>
                </c:pt>
                <c:pt idx="1">
                  <c:v>179.62965</c:v>
                </c:pt>
                <c:pt idx="2">
                  <c:v>177.22236000000001</c:v>
                </c:pt>
                <c:pt idx="3">
                  <c:v>177.79641000000001</c:v>
                </c:pt>
                <c:pt idx="4">
                  <c:v>177.42825999999999</c:v>
                </c:pt>
                <c:pt idx="5">
                  <c:v>179.2578</c:v>
                </c:pt>
                <c:pt idx="6">
                  <c:v>182.94057000000001</c:v>
                </c:pt>
                <c:pt idx="7">
                  <c:v>185.81388000000001</c:v>
                </c:pt>
                <c:pt idx="8">
                  <c:v>192.88453999999999</c:v>
                </c:pt>
                <c:pt idx="9">
                  <c:v>197.88410999999999</c:v>
                </c:pt>
              </c:numCache>
            </c:numRef>
          </c:val>
          <c:smooth val="0"/>
          <c:extLst>
            <c:ext xmlns:c16="http://schemas.microsoft.com/office/drawing/2014/chart" uri="{C3380CC4-5D6E-409C-BE32-E72D297353CC}">
              <c16:uniqueId val="{00000003-6E9E-4C89-BA11-FE52B03BAE7F}"/>
            </c:ext>
          </c:extLst>
        </c:ser>
        <c:dLbls>
          <c:showLegendKey val="0"/>
          <c:showVal val="0"/>
          <c:showCatName val="0"/>
          <c:showSerName val="0"/>
          <c:showPercent val="0"/>
          <c:showBubbleSize val="0"/>
        </c:dLbls>
        <c:marker val="1"/>
        <c:smooth val="0"/>
        <c:axId val="1328171967"/>
        <c:axId val="1328173215"/>
      </c:lineChart>
      <c:catAx>
        <c:axId val="1328171967"/>
        <c:scaling>
          <c:orientation val="minMax"/>
        </c:scaling>
        <c:delete val="0"/>
        <c:axPos val="b"/>
        <c:title>
          <c:tx>
            <c:strRef>
              <c:f>Part121_FlightHours!$A$2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1328173215"/>
        <c:crosses val="autoZero"/>
        <c:auto val="1"/>
        <c:lblAlgn val="ctr"/>
        <c:lblOffset val="0"/>
        <c:noMultiLvlLbl val="0"/>
      </c:catAx>
      <c:valAx>
        <c:axId val="1328173215"/>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spPr>
          <a:ln w="6350">
            <a:solidFill>
              <a:srgbClr val="1A3B69"/>
            </a:solidFill>
          </a:ln>
        </c:spPr>
        <c:crossAx val="1328171967"/>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Part121_Departures!$B$2</c:f>
              <c:strCache>
                <c:ptCount val="1"/>
                <c:pt idx="0">
                  <c:v>Departures (100,000s)</c:v>
                </c:pt>
              </c:strCache>
            </c:strRef>
          </c:tx>
          <c:spPr>
            <a:ln w="25400">
              <a:solidFill>
                <a:srgbClr val="67A3F3"/>
              </a:solidFill>
              <a:prstDash val="solid"/>
            </a:ln>
            <a:effectLst/>
          </c:spPr>
          <c:marker>
            <c:symbol val="diamond"/>
            <c:size val="8"/>
            <c:spPr>
              <a:solidFill>
                <a:srgbClr val="67A3F3"/>
              </a:solidFill>
              <a:ln w="6350">
                <a:solidFill>
                  <a:srgbClr val="1A3B69"/>
                </a:solidFill>
                <a:prstDash val="solid"/>
              </a:ln>
              <a:effectLst/>
            </c:spPr>
          </c:marker>
          <c:cat>
            <c:numRef>
              <c:f>Part121_Departures!$A$3:$A$12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Part121_Departures!$B$3:$B$12</c:f>
              <c:numCache>
                <c:formatCode>General</c:formatCode>
                <c:ptCount val="10"/>
                <c:pt idx="0">
                  <c:v>96.338459999999998</c:v>
                </c:pt>
                <c:pt idx="1">
                  <c:v>95.839470000000006</c:v>
                </c:pt>
                <c:pt idx="2">
                  <c:v>93.906779999999998</c:v>
                </c:pt>
                <c:pt idx="3">
                  <c:v>94.018960000000007</c:v>
                </c:pt>
                <c:pt idx="4">
                  <c:v>91.787360000000007</c:v>
                </c:pt>
                <c:pt idx="5">
                  <c:v>91.071709999999996</c:v>
                </c:pt>
                <c:pt idx="6">
                  <c:v>92.42998</c:v>
                </c:pt>
                <c:pt idx="7">
                  <c:v>92.742379999999997</c:v>
                </c:pt>
                <c:pt idx="8">
                  <c:v>95.261589999999998</c:v>
                </c:pt>
                <c:pt idx="9">
                  <c:v>97.514629999999997</c:v>
                </c:pt>
              </c:numCache>
            </c:numRef>
          </c:val>
          <c:smooth val="0"/>
          <c:extLst>
            <c:ext xmlns:c16="http://schemas.microsoft.com/office/drawing/2014/chart" uri="{C3380CC4-5D6E-409C-BE32-E72D297353CC}">
              <c16:uniqueId val="{00000003-FA1B-4320-B037-4AC494166F4D}"/>
            </c:ext>
          </c:extLst>
        </c:ser>
        <c:dLbls>
          <c:showLegendKey val="0"/>
          <c:showVal val="0"/>
          <c:showCatName val="0"/>
          <c:showSerName val="0"/>
          <c:showPercent val="0"/>
          <c:showBubbleSize val="0"/>
        </c:dLbls>
        <c:marker val="1"/>
        <c:smooth val="0"/>
        <c:axId val="1328195263"/>
        <c:axId val="1328176127"/>
      </c:lineChart>
      <c:catAx>
        <c:axId val="1328195263"/>
        <c:scaling>
          <c:orientation val="minMax"/>
        </c:scaling>
        <c:delete val="0"/>
        <c:axPos val="b"/>
        <c:title>
          <c:tx>
            <c:strRef>
              <c:f>Part121_Departures!$A$2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1328176127"/>
        <c:crosses val="autoZero"/>
        <c:auto val="1"/>
        <c:lblAlgn val="ctr"/>
        <c:lblOffset val="0"/>
        <c:noMultiLvlLbl val="0"/>
      </c:catAx>
      <c:valAx>
        <c:axId val="1328176127"/>
        <c:scaling>
          <c:orientation val="minMax"/>
          <c:min val="0"/>
        </c:scaling>
        <c:delete val="0"/>
        <c:axPos val="l"/>
        <c:title>
          <c:tx>
            <c:rich>
              <a:bodyPr/>
              <a:lstStyle/>
              <a:p>
                <a:pPr>
                  <a:defRPr/>
                </a:pPr>
                <a:r>
                  <a:rPr lang="en-US"/>
                  <a:t>Departures (100,000s)</a:t>
                </a:r>
              </a:p>
            </c:rich>
          </c:tx>
          <c:overlay val="0"/>
        </c:title>
        <c:numFmt formatCode="General" sourceLinked="1"/>
        <c:majorTickMark val="out"/>
        <c:minorTickMark val="none"/>
        <c:tickLblPos val="nextTo"/>
        <c:spPr>
          <a:ln w="6350">
            <a:solidFill>
              <a:srgbClr val="1A3B69"/>
            </a:solidFill>
          </a:ln>
        </c:spPr>
        <c:crossAx val="1328195263"/>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Part121_Enplanements!$B$2</c:f>
              <c:strCache>
                <c:ptCount val="1"/>
                <c:pt idx="0">
                  <c:v>Passengers (100,000s)</c:v>
                </c:pt>
              </c:strCache>
            </c:strRef>
          </c:tx>
          <c:spPr>
            <a:ln w="25400">
              <a:solidFill>
                <a:srgbClr val="67A3F3"/>
              </a:solidFill>
              <a:prstDash val="solid"/>
            </a:ln>
            <a:effectLst/>
          </c:spPr>
          <c:marker>
            <c:symbol val="diamond"/>
            <c:size val="8"/>
            <c:spPr>
              <a:solidFill>
                <a:srgbClr val="67A3F3"/>
              </a:solidFill>
              <a:ln w="6350">
                <a:solidFill>
                  <a:srgbClr val="1A3B69"/>
                </a:solidFill>
                <a:prstDash val="solid"/>
              </a:ln>
              <a:effectLst/>
            </c:spPr>
          </c:marker>
          <c:cat>
            <c:numRef>
              <c:f>Part121_Enplanements!$A$3:$A$12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Part121_Enplanements!$B$3:$B$12</c:f>
              <c:numCache>
                <c:formatCode>General</c:formatCode>
                <c:ptCount val="10"/>
                <c:pt idx="0">
                  <c:v>7232.9118099999996</c:v>
                </c:pt>
                <c:pt idx="1">
                  <c:v>7341.54709</c:v>
                </c:pt>
                <c:pt idx="2">
                  <c:v>7399.77459</c:v>
                </c:pt>
                <c:pt idx="3">
                  <c:v>7459.9641899999997</c:v>
                </c:pt>
                <c:pt idx="4">
                  <c:v>7660.4317899999996</c:v>
                </c:pt>
                <c:pt idx="5">
                  <c:v>8010.8341899999996</c:v>
                </c:pt>
                <c:pt idx="6">
                  <c:v>8263.3292299999994</c:v>
                </c:pt>
                <c:pt idx="7">
                  <c:v>8513.0168200000007</c:v>
                </c:pt>
                <c:pt idx="8">
                  <c:v>8908.6204199999993</c:v>
                </c:pt>
                <c:pt idx="9">
                  <c:v>9279.6194799999994</c:v>
                </c:pt>
              </c:numCache>
            </c:numRef>
          </c:val>
          <c:smooth val="0"/>
          <c:extLst>
            <c:ext xmlns:c16="http://schemas.microsoft.com/office/drawing/2014/chart" uri="{C3380CC4-5D6E-409C-BE32-E72D297353CC}">
              <c16:uniqueId val="{00000003-AEA9-4870-9CC1-05517E985B1D}"/>
            </c:ext>
          </c:extLst>
        </c:ser>
        <c:dLbls>
          <c:showLegendKey val="0"/>
          <c:showVal val="0"/>
          <c:showCatName val="0"/>
          <c:showSerName val="0"/>
          <c:showPercent val="0"/>
          <c:showBubbleSize val="0"/>
        </c:dLbls>
        <c:marker val="1"/>
        <c:smooth val="0"/>
        <c:axId val="1328201503"/>
        <c:axId val="1328175295"/>
      </c:lineChart>
      <c:catAx>
        <c:axId val="1328201503"/>
        <c:scaling>
          <c:orientation val="minMax"/>
        </c:scaling>
        <c:delete val="0"/>
        <c:axPos val="b"/>
        <c:title>
          <c:tx>
            <c:strRef>
              <c:f>Part121_Enplanements!$A$2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1328175295"/>
        <c:crosses val="autoZero"/>
        <c:auto val="1"/>
        <c:lblAlgn val="ctr"/>
        <c:lblOffset val="0"/>
        <c:noMultiLvlLbl val="0"/>
      </c:catAx>
      <c:valAx>
        <c:axId val="1328175295"/>
        <c:scaling>
          <c:orientation val="minMax"/>
          <c:min val="0"/>
        </c:scaling>
        <c:delete val="0"/>
        <c:axPos val="l"/>
        <c:title>
          <c:tx>
            <c:rich>
              <a:bodyPr/>
              <a:lstStyle/>
              <a:p>
                <a:pPr>
                  <a:defRPr/>
                </a:pPr>
                <a:r>
                  <a:rPr lang="en-US"/>
                  <a:t>Passenger Enplanements (100,000s)</a:t>
                </a:r>
              </a:p>
            </c:rich>
          </c:tx>
          <c:overlay val="0"/>
        </c:title>
        <c:numFmt formatCode="#,##0" sourceLinked="0"/>
        <c:majorTickMark val="out"/>
        <c:minorTickMark val="none"/>
        <c:tickLblPos val="nextTo"/>
        <c:spPr>
          <a:ln w="6350">
            <a:solidFill>
              <a:srgbClr val="1A3B69"/>
            </a:solidFill>
          </a:ln>
        </c:spPr>
        <c:crossAx val="1328201503"/>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363220</xdr:colOff>
      <xdr:row>3</xdr:row>
      <xdr:rowOff>86360</xdr:rowOff>
    </xdr:from>
    <xdr:to>
      <xdr:col>21</xdr:col>
      <xdr:colOff>58420</xdr:colOff>
      <xdr:row>30</xdr:row>
      <xdr:rowOff>25400</xdr:rowOff>
    </xdr:to>
    <xdr:graphicFrame macro="">
      <xdr:nvGraphicFramePr>
        <xdr:cNvPr id="2" name="Chart 1">
          <a:extLst>
            <a:ext uri="{FF2B5EF4-FFF2-40B4-BE49-F238E27FC236}">
              <a16:creationId xmlns:a16="http://schemas.microsoft.com/office/drawing/2014/main" id="{5464C333-B677-4A44-9232-F94D572D62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165100</xdr:colOff>
      <xdr:row>3</xdr:row>
      <xdr:rowOff>86360</xdr:rowOff>
    </xdr:from>
    <xdr:to>
      <xdr:col>15</xdr:col>
      <xdr:colOff>469900</xdr:colOff>
      <xdr:row>30</xdr:row>
      <xdr:rowOff>25400</xdr:rowOff>
    </xdr:to>
    <xdr:graphicFrame macro="">
      <xdr:nvGraphicFramePr>
        <xdr:cNvPr id="2" name="Chart 1">
          <a:extLst>
            <a:ext uri="{FF2B5EF4-FFF2-40B4-BE49-F238E27FC236}">
              <a16:creationId xmlns:a16="http://schemas.microsoft.com/office/drawing/2014/main" id="{40E9A9B4-C2E7-4749-8C01-D8DC0D4355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12700</xdr:colOff>
      <xdr:row>3</xdr:row>
      <xdr:rowOff>86360</xdr:rowOff>
    </xdr:from>
    <xdr:to>
      <xdr:col>19</xdr:col>
      <xdr:colOff>317500</xdr:colOff>
      <xdr:row>30</xdr:row>
      <xdr:rowOff>25400</xdr:rowOff>
    </xdr:to>
    <xdr:graphicFrame macro="">
      <xdr:nvGraphicFramePr>
        <xdr:cNvPr id="2" name="Chart 1">
          <a:extLst>
            <a:ext uri="{FF2B5EF4-FFF2-40B4-BE49-F238E27FC236}">
              <a16:creationId xmlns:a16="http://schemas.microsoft.com/office/drawing/2014/main" id="{9ACBB863-500C-460C-A25A-0942B32C01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50800</xdr:colOff>
      <xdr:row>3</xdr:row>
      <xdr:rowOff>86360</xdr:rowOff>
    </xdr:from>
    <xdr:to>
      <xdr:col>20</xdr:col>
      <xdr:colOff>355600</xdr:colOff>
      <xdr:row>30</xdr:row>
      <xdr:rowOff>25400</xdr:rowOff>
    </xdr:to>
    <xdr:graphicFrame macro="">
      <xdr:nvGraphicFramePr>
        <xdr:cNvPr id="2" name="Chart 1">
          <a:extLst>
            <a:ext uri="{FF2B5EF4-FFF2-40B4-BE49-F238E27FC236}">
              <a16:creationId xmlns:a16="http://schemas.microsoft.com/office/drawing/2014/main" id="{A41CD918-5236-4C70-AE8A-E8BF644A3F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370840</xdr:colOff>
      <xdr:row>3</xdr:row>
      <xdr:rowOff>86360</xdr:rowOff>
    </xdr:from>
    <xdr:to>
      <xdr:col>19</xdr:col>
      <xdr:colOff>66040</xdr:colOff>
      <xdr:row>30</xdr:row>
      <xdr:rowOff>25400</xdr:rowOff>
    </xdr:to>
    <xdr:graphicFrame macro="">
      <xdr:nvGraphicFramePr>
        <xdr:cNvPr id="2" name="Chart 1">
          <a:extLst>
            <a:ext uri="{FF2B5EF4-FFF2-40B4-BE49-F238E27FC236}">
              <a16:creationId xmlns:a16="http://schemas.microsoft.com/office/drawing/2014/main" id="{90E450EE-AD44-4D0B-B5A1-E03919818F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408940</xdr:colOff>
      <xdr:row>3</xdr:row>
      <xdr:rowOff>86360</xdr:rowOff>
    </xdr:from>
    <xdr:to>
      <xdr:col>19</xdr:col>
      <xdr:colOff>104140</xdr:colOff>
      <xdr:row>30</xdr:row>
      <xdr:rowOff>25400</xdr:rowOff>
    </xdr:to>
    <xdr:graphicFrame macro="">
      <xdr:nvGraphicFramePr>
        <xdr:cNvPr id="2" name="Chart 1">
          <a:extLst>
            <a:ext uri="{FF2B5EF4-FFF2-40B4-BE49-F238E27FC236}">
              <a16:creationId xmlns:a16="http://schemas.microsoft.com/office/drawing/2014/main" id="{8B087042-DAFA-498F-8841-B61AD206B6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408940</xdr:colOff>
      <xdr:row>3</xdr:row>
      <xdr:rowOff>86360</xdr:rowOff>
    </xdr:from>
    <xdr:to>
      <xdr:col>19</xdr:col>
      <xdr:colOff>104140</xdr:colOff>
      <xdr:row>30</xdr:row>
      <xdr:rowOff>25400</xdr:rowOff>
    </xdr:to>
    <xdr:graphicFrame macro="">
      <xdr:nvGraphicFramePr>
        <xdr:cNvPr id="2" name="Chart 1">
          <a:extLst>
            <a:ext uri="{FF2B5EF4-FFF2-40B4-BE49-F238E27FC236}">
              <a16:creationId xmlns:a16="http://schemas.microsoft.com/office/drawing/2014/main" id="{C8D9A261-44D1-4ECF-B01A-9D9DCDDC5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00061-D097-46BF-A6AE-8F32D767EF13}">
  <sheetPr codeName="Sheet1"/>
  <dimension ref="A1:B34"/>
  <sheetViews>
    <sheetView tabSelected="1" workbookViewId="0"/>
  </sheetViews>
  <sheetFormatPr defaultRowHeight="14.4" x14ac:dyDescent="0.3"/>
  <cols>
    <col min="1" max="1" width="28.6640625" style="3" customWidth="1"/>
    <col min="2" max="2" width="128.6640625" style="2" customWidth="1"/>
    <col min="3" max="16384" width="8.88671875" style="3"/>
  </cols>
  <sheetData>
    <row r="1" spans="1:2" x14ac:dyDescent="0.3">
      <c r="A1" s="1" t="s">
        <v>18</v>
      </c>
    </row>
    <row r="2" spans="1:2" ht="28.8" x14ac:dyDescent="0.3">
      <c r="A2" s="4" t="s">
        <v>0</v>
      </c>
      <c r="B2" s="2" t="s">
        <v>1</v>
      </c>
    </row>
    <row r="3" spans="1:2" x14ac:dyDescent="0.3">
      <c r="A3" s="4" t="s">
        <v>2</v>
      </c>
      <c r="B3" s="2" t="s">
        <v>3</v>
      </c>
    </row>
    <row r="4" spans="1:2" x14ac:dyDescent="0.3">
      <c r="A4" s="4" t="s">
        <v>4</v>
      </c>
      <c r="B4" s="2" t="s">
        <v>5</v>
      </c>
    </row>
    <row r="5" spans="1:2" ht="28.8" x14ac:dyDescent="0.3">
      <c r="A5" s="4" t="s">
        <v>6</v>
      </c>
      <c r="B5" s="2" t="s">
        <v>7</v>
      </c>
    </row>
    <row r="6" spans="1:2" ht="28.8" x14ac:dyDescent="0.3">
      <c r="A6" s="4" t="s">
        <v>8</v>
      </c>
      <c r="B6" s="2" t="s">
        <v>9</v>
      </c>
    </row>
    <row r="7" spans="1:2" ht="28.8" x14ac:dyDescent="0.3">
      <c r="A7" s="4" t="s">
        <v>10</v>
      </c>
      <c r="B7" s="2" t="s">
        <v>11</v>
      </c>
    </row>
    <row r="8" spans="1:2" x14ac:dyDescent="0.3">
      <c r="A8" s="4" t="s">
        <v>12</v>
      </c>
      <c r="B8" s="2" t="s">
        <v>13</v>
      </c>
    </row>
    <row r="9" spans="1:2" x14ac:dyDescent="0.3">
      <c r="A9" s="4" t="s">
        <v>14</v>
      </c>
      <c r="B9" s="2" t="s">
        <v>15</v>
      </c>
    </row>
    <row r="10" spans="1:2" x14ac:dyDescent="0.3">
      <c r="A10" s="4" t="s">
        <v>16</v>
      </c>
      <c r="B10" s="2" t="s">
        <v>17</v>
      </c>
    </row>
    <row r="12" spans="1:2" x14ac:dyDescent="0.3">
      <c r="A12" s="1" t="s">
        <v>239</v>
      </c>
    </row>
    <row r="13" spans="1:2" ht="72" x14ac:dyDescent="0.3">
      <c r="A13" s="4" t="s">
        <v>20</v>
      </c>
      <c r="B13" s="2" t="s">
        <v>240</v>
      </c>
    </row>
    <row r="14" spans="1:2" x14ac:dyDescent="0.3">
      <c r="A14" s="4" t="s">
        <v>21</v>
      </c>
      <c r="B14" s="2" t="s">
        <v>241</v>
      </c>
    </row>
    <row r="15" spans="1:2" x14ac:dyDescent="0.3">
      <c r="A15" s="4" t="s">
        <v>22</v>
      </c>
      <c r="B15" s="2" t="s">
        <v>242</v>
      </c>
    </row>
    <row r="16" spans="1:2" x14ac:dyDescent="0.3">
      <c r="A16" s="4" t="s">
        <v>23</v>
      </c>
      <c r="B16" s="2" t="s">
        <v>243</v>
      </c>
    </row>
    <row r="17" spans="1:2" ht="28.8" x14ac:dyDescent="0.3">
      <c r="A17" s="4" t="s">
        <v>24</v>
      </c>
      <c r="B17" s="2" t="s">
        <v>244</v>
      </c>
    </row>
    <row r="18" spans="1:2" x14ac:dyDescent="0.3">
      <c r="A18" s="4" t="s">
        <v>25</v>
      </c>
      <c r="B18" s="2" t="s">
        <v>245</v>
      </c>
    </row>
    <row r="19" spans="1:2" x14ac:dyDescent="0.3">
      <c r="A19" s="4" t="s">
        <v>26</v>
      </c>
      <c r="B19" s="2" t="s">
        <v>246</v>
      </c>
    </row>
    <row r="20" spans="1:2" x14ac:dyDescent="0.3">
      <c r="A20" s="4" t="s">
        <v>27</v>
      </c>
      <c r="B20" s="2" t="s">
        <v>247</v>
      </c>
    </row>
    <row r="21" spans="1:2" x14ac:dyDescent="0.3">
      <c r="A21" s="4" t="s">
        <v>28</v>
      </c>
      <c r="B21" s="2" t="s">
        <v>248</v>
      </c>
    </row>
    <row r="22" spans="1:2" x14ac:dyDescent="0.3">
      <c r="A22" s="4" t="s">
        <v>29</v>
      </c>
      <c r="B22" s="2" t="s">
        <v>249</v>
      </c>
    </row>
    <row r="23" spans="1:2" x14ac:dyDescent="0.3">
      <c r="A23" s="4" t="s">
        <v>30</v>
      </c>
      <c r="B23" s="2" t="s">
        <v>250</v>
      </c>
    </row>
    <row r="24" spans="1:2" ht="28.8" x14ac:dyDescent="0.3">
      <c r="A24" s="4" t="s">
        <v>31</v>
      </c>
      <c r="B24" s="2" t="s">
        <v>251</v>
      </c>
    </row>
    <row r="25" spans="1:2" x14ac:dyDescent="0.3">
      <c r="A25" s="4" t="s">
        <v>32</v>
      </c>
      <c r="B25" s="2" t="s">
        <v>252</v>
      </c>
    </row>
    <row r="26" spans="1:2" ht="28.8" x14ac:dyDescent="0.3">
      <c r="A26" s="4" t="s">
        <v>33</v>
      </c>
      <c r="B26" s="2" t="s">
        <v>253</v>
      </c>
    </row>
    <row r="27" spans="1:2" x14ac:dyDescent="0.3">
      <c r="A27" s="4" t="s">
        <v>34</v>
      </c>
      <c r="B27" s="2" t="s">
        <v>254</v>
      </c>
    </row>
    <row r="28" spans="1:2" ht="28.8" x14ac:dyDescent="0.3">
      <c r="A28" s="4" t="s">
        <v>35</v>
      </c>
      <c r="B28" s="2" t="s">
        <v>255</v>
      </c>
    </row>
    <row r="29" spans="1:2" ht="43.2" x14ac:dyDescent="0.3">
      <c r="A29" s="4" t="s">
        <v>36</v>
      </c>
      <c r="B29" s="2" t="s">
        <v>256</v>
      </c>
    </row>
    <row r="30" spans="1:2" x14ac:dyDescent="0.3">
      <c r="A30" s="4" t="s">
        <v>37</v>
      </c>
      <c r="B30" s="2" t="s">
        <v>257</v>
      </c>
    </row>
    <row r="31" spans="1:2" x14ac:dyDescent="0.3">
      <c r="A31" s="4" t="s">
        <v>38</v>
      </c>
      <c r="B31" s="2" t="s">
        <v>258</v>
      </c>
    </row>
    <row r="32" spans="1:2" ht="28.8" x14ac:dyDescent="0.3">
      <c r="A32" s="4" t="s">
        <v>39</v>
      </c>
      <c r="B32" s="2" t="s">
        <v>259</v>
      </c>
    </row>
    <row r="33" spans="1:2" ht="28.8" x14ac:dyDescent="0.3">
      <c r="A33" s="4" t="s">
        <v>40</v>
      </c>
      <c r="B33" s="2" t="s">
        <v>260</v>
      </c>
    </row>
    <row r="34" spans="1:2" ht="28.8" x14ac:dyDescent="0.3">
      <c r="A34" s="4" t="s">
        <v>41</v>
      </c>
      <c r="B34" s="2" t="s">
        <v>261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18A2D-9D41-4879-B3C3-9219AC080607}">
  <sheetPr codeName="Sheet10"/>
  <dimension ref="A1:B12"/>
  <sheetViews>
    <sheetView workbookViewId="0">
      <selection sqref="A1:XFD1"/>
    </sheetView>
  </sheetViews>
  <sheetFormatPr defaultRowHeight="14.4" x14ac:dyDescent="0.3"/>
  <cols>
    <col min="1" max="1" width="12.88671875" bestFit="1" customWidth="1"/>
    <col min="2" max="2" width="19.6640625" bestFit="1" customWidth="1"/>
  </cols>
  <sheetData>
    <row r="1" spans="1:2" s="8" customFormat="1" x14ac:dyDescent="0.3">
      <c r="A1" s="7" t="s">
        <v>237</v>
      </c>
    </row>
    <row r="2" spans="1:2" s="5" customFormat="1" x14ac:dyDescent="0.3">
      <c r="A2" s="5" t="s">
        <v>208</v>
      </c>
      <c r="B2" s="5" t="s">
        <v>238</v>
      </c>
    </row>
    <row r="3" spans="1:2" x14ac:dyDescent="0.3">
      <c r="A3">
        <v>2010</v>
      </c>
      <c r="B3">
        <v>7232.9118099999996</v>
      </c>
    </row>
    <row r="4" spans="1:2" x14ac:dyDescent="0.3">
      <c r="A4">
        <v>2011</v>
      </c>
      <c r="B4">
        <v>7341.54709</v>
      </c>
    </row>
    <row r="5" spans="1:2" x14ac:dyDescent="0.3">
      <c r="A5">
        <v>2012</v>
      </c>
      <c r="B5">
        <v>7399.77459</v>
      </c>
    </row>
    <row r="6" spans="1:2" x14ac:dyDescent="0.3">
      <c r="A6">
        <v>2013</v>
      </c>
      <c r="B6">
        <v>7459.9641899999997</v>
      </c>
    </row>
    <row r="7" spans="1:2" x14ac:dyDescent="0.3">
      <c r="A7">
        <v>2014</v>
      </c>
      <c r="B7">
        <v>7660.4317899999996</v>
      </c>
    </row>
    <row r="8" spans="1:2" x14ac:dyDescent="0.3">
      <c r="A8">
        <v>2015</v>
      </c>
      <c r="B8">
        <v>8010.8341899999996</v>
      </c>
    </row>
    <row r="9" spans="1:2" x14ac:dyDescent="0.3">
      <c r="A9">
        <v>2016</v>
      </c>
      <c r="B9">
        <v>8263.3292299999994</v>
      </c>
    </row>
    <row r="10" spans="1:2" x14ac:dyDescent="0.3">
      <c r="A10">
        <v>2017</v>
      </c>
      <c r="B10">
        <v>8513.0168200000007</v>
      </c>
    </row>
    <row r="11" spans="1:2" x14ac:dyDescent="0.3">
      <c r="A11">
        <v>2018</v>
      </c>
      <c r="B11">
        <v>8908.6204199999993</v>
      </c>
    </row>
    <row r="12" spans="1:2" x14ac:dyDescent="0.3">
      <c r="A12">
        <v>2019</v>
      </c>
      <c r="B12">
        <v>9279.6194799999994</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802EB-1A7E-4697-813C-54A8B24D8F34}">
  <sheetPr codeName="Sheet2"/>
  <dimension ref="A1:V46"/>
  <sheetViews>
    <sheetView workbookViewId="0">
      <selection sqref="A1:XFD1"/>
    </sheetView>
  </sheetViews>
  <sheetFormatPr defaultRowHeight="14.4" x14ac:dyDescent="0.3"/>
  <cols>
    <col min="1" max="1" width="12.5546875" bestFit="1" customWidth="1"/>
    <col min="2" max="2" width="14" bestFit="1" customWidth="1"/>
    <col min="3" max="3" width="12.33203125" bestFit="1" customWidth="1"/>
    <col min="4" max="4" width="13.44140625" bestFit="1" customWidth="1"/>
    <col min="5" max="5" width="13.5546875" bestFit="1" customWidth="1"/>
    <col min="6" max="6" width="11.88671875" bestFit="1" customWidth="1"/>
    <col min="7" max="7" width="10" bestFit="1" customWidth="1"/>
    <col min="8" max="8" width="11.6640625" bestFit="1" customWidth="1"/>
    <col min="9" max="9" width="11.5546875" bestFit="1" customWidth="1"/>
    <col min="10" max="10" width="13.44140625" bestFit="1" customWidth="1"/>
    <col min="11" max="11" width="16.6640625" bestFit="1" customWidth="1"/>
    <col min="12" max="12" width="14.33203125" bestFit="1" customWidth="1"/>
    <col min="13" max="13" width="12.6640625" bestFit="1" customWidth="1"/>
    <col min="14" max="14" width="15" bestFit="1" customWidth="1"/>
    <col min="15" max="15" width="28.6640625" bestFit="1" customWidth="1"/>
    <col min="16" max="16" width="18.33203125" bestFit="1" customWidth="1"/>
    <col min="17" max="17" width="17.21875" bestFit="1" customWidth="1"/>
    <col min="18" max="18" width="15.77734375" bestFit="1" customWidth="1"/>
    <col min="19" max="19" width="18.33203125" bestFit="1" customWidth="1"/>
    <col min="20" max="20" width="23" bestFit="1" customWidth="1"/>
    <col min="21" max="21" width="12.88671875" bestFit="1" customWidth="1"/>
    <col min="22" max="22" width="13" bestFit="1" customWidth="1"/>
  </cols>
  <sheetData>
    <row r="1" spans="1:22" s="8" customFormat="1" x14ac:dyDescent="0.3">
      <c r="A1" s="7" t="s">
        <v>19</v>
      </c>
    </row>
    <row r="2" spans="1:22" s="5" customFormat="1" x14ac:dyDescent="0.3">
      <c r="A2" s="5" t="s">
        <v>20</v>
      </c>
      <c r="B2" s="5" t="s">
        <v>21</v>
      </c>
      <c r="C2" s="5" t="s">
        <v>22</v>
      </c>
      <c r="D2" s="5" t="s">
        <v>23</v>
      </c>
      <c r="E2" s="5" t="s">
        <v>24</v>
      </c>
      <c r="F2" s="5" t="s">
        <v>25</v>
      </c>
      <c r="G2" s="5" t="s">
        <v>26</v>
      </c>
      <c r="H2" s="5" t="s">
        <v>27</v>
      </c>
      <c r="I2" s="5" t="s">
        <v>28</v>
      </c>
      <c r="J2" s="5" t="s">
        <v>29</v>
      </c>
      <c r="K2" s="5" t="s">
        <v>30</v>
      </c>
      <c r="L2" s="5" t="s">
        <v>31</v>
      </c>
      <c r="M2" s="5" t="s">
        <v>32</v>
      </c>
      <c r="N2" s="5" t="s">
        <v>33</v>
      </c>
      <c r="O2" s="5" t="s">
        <v>34</v>
      </c>
      <c r="P2" s="5" t="s">
        <v>35</v>
      </c>
      <c r="Q2" s="5" t="s">
        <v>36</v>
      </c>
      <c r="R2" s="5" t="s">
        <v>37</v>
      </c>
      <c r="S2" s="5" t="s">
        <v>38</v>
      </c>
      <c r="T2" s="5" t="s">
        <v>39</v>
      </c>
      <c r="U2" s="5" t="s">
        <v>40</v>
      </c>
      <c r="V2" s="5" t="s">
        <v>41</v>
      </c>
    </row>
    <row r="3" spans="1:22" x14ac:dyDescent="0.3">
      <c r="A3" t="s">
        <v>42</v>
      </c>
      <c r="B3" s="6" t="str">
        <f>HYPERLINK("http://data.ntsb.gov/carol-repgen/api/Aviation/ReportMain/GenerateNewestReport/98963/pdf","AccidentReport")</f>
        <v>AccidentReport</v>
      </c>
      <c r="C3" t="s">
        <v>43</v>
      </c>
      <c r="D3" t="s">
        <v>44</v>
      </c>
      <c r="E3" t="s">
        <v>45</v>
      </c>
      <c r="F3" t="s">
        <v>46</v>
      </c>
      <c r="G3">
        <v>39.856108999999996</v>
      </c>
      <c r="H3">
        <v>-104.673614</v>
      </c>
      <c r="K3" t="s">
        <v>47</v>
      </c>
      <c r="L3">
        <v>1</v>
      </c>
      <c r="M3" t="s">
        <v>48</v>
      </c>
      <c r="N3" t="s">
        <v>49</v>
      </c>
      <c r="O3" t="s">
        <v>50</v>
      </c>
      <c r="P3" t="s">
        <v>51</v>
      </c>
      <c r="Q3" t="s">
        <v>52</v>
      </c>
      <c r="R3" t="s">
        <v>53</v>
      </c>
      <c r="T3" t="s">
        <v>54</v>
      </c>
      <c r="U3" t="s">
        <v>55</v>
      </c>
    </row>
    <row r="4" spans="1:22" x14ac:dyDescent="0.3">
      <c r="A4" t="s">
        <v>56</v>
      </c>
      <c r="B4" s="6" t="str">
        <f>HYPERLINK("http://data.ntsb.gov/carol-repgen/api/Aviation/ReportMain/GenerateNewestReport/98914/pdf","AccidentReport")</f>
        <v>AccidentReport</v>
      </c>
      <c r="C4" t="s">
        <v>57</v>
      </c>
      <c r="D4" t="s">
        <v>58</v>
      </c>
      <c r="E4" t="s">
        <v>59</v>
      </c>
      <c r="F4" t="s">
        <v>46</v>
      </c>
      <c r="G4">
        <v>33.220001000000003</v>
      </c>
      <c r="H4">
        <v>-87.61</v>
      </c>
      <c r="K4" t="s">
        <v>47</v>
      </c>
      <c r="L4">
        <v>1</v>
      </c>
      <c r="M4" t="s">
        <v>48</v>
      </c>
      <c r="N4" t="s">
        <v>49</v>
      </c>
      <c r="O4" t="s">
        <v>50</v>
      </c>
      <c r="P4" t="s">
        <v>60</v>
      </c>
      <c r="Q4" t="s">
        <v>52</v>
      </c>
      <c r="R4" t="s">
        <v>61</v>
      </c>
      <c r="T4" t="s">
        <v>62</v>
      </c>
      <c r="U4" t="s">
        <v>63</v>
      </c>
    </row>
    <row r="5" spans="1:22" x14ac:dyDescent="0.3">
      <c r="A5" t="s">
        <v>64</v>
      </c>
      <c r="B5" s="6" t="str">
        <f>HYPERLINK("http://data.ntsb.gov/carol-repgen/api/Aviation/ReportMain/GenerateNewestReport/99052/pdf","AccidentReport")</f>
        <v>AccidentReport</v>
      </c>
      <c r="C5" t="s">
        <v>65</v>
      </c>
      <c r="D5" t="s">
        <v>66</v>
      </c>
      <c r="E5" t="s">
        <v>66</v>
      </c>
      <c r="F5" t="s">
        <v>46</v>
      </c>
      <c r="G5">
        <v>37.634718999999997</v>
      </c>
      <c r="H5">
        <v>-130.07020499999999</v>
      </c>
      <c r="J5">
        <v>1</v>
      </c>
      <c r="K5" t="s">
        <v>67</v>
      </c>
      <c r="L5">
        <v>1</v>
      </c>
      <c r="M5" t="s">
        <v>47</v>
      </c>
      <c r="N5" t="s">
        <v>49</v>
      </c>
      <c r="O5" t="s">
        <v>50</v>
      </c>
      <c r="P5" t="s">
        <v>51</v>
      </c>
      <c r="Q5" t="s">
        <v>68</v>
      </c>
      <c r="R5" t="s">
        <v>53</v>
      </c>
      <c r="T5" t="s">
        <v>69</v>
      </c>
      <c r="U5" t="s">
        <v>70</v>
      </c>
    </row>
    <row r="6" spans="1:22" x14ac:dyDescent="0.3">
      <c r="A6" t="s">
        <v>71</v>
      </c>
      <c r="B6" s="6" t="str">
        <f>HYPERLINK("http://data.ntsb.gov/carol-repgen/api/Aviation/ReportMain/GenerateNewestReport/98948/pdf","AccidentReport")</f>
        <v>AccidentReport</v>
      </c>
      <c r="C6" t="s">
        <v>72</v>
      </c>
      <c r="D6" t="s">
        <v>73</v>
      </c>
      <c r="F6" t="s">
        <v>74</v>
      </c>
      <c r="G6">
        <v>12.010277</v>
      </c>
      <c r="H6">
        <v>-83.770278000000005</v>
      </c>
      <c r="J6">
        <v>1</v>
      </c>
      <c r="K6" t="s">
        <v>67</v>
      </c>
      <c r="L6">
        <v>1</v>
      </c>
      <c r="M6" t="s">
        <v>47</v>
      </c>
      <c r="N6" t="s">
        <v>49</v>
      </c>
      <c r="O6" t="s">
        <v>50</v>
      </c>
      <c r="P6" t="s">
        <v>51</v>
      </c>
      <c r="Q6" t="s">
        <v>68</v>
      </c>
      <c r="R6" t="s">
        <v>53</v>
      </c>
      <c r="T6" t="s">
        <v>75</v>
      </c>
      <c r="U6" t="s">
        <v>76</v>
      </c>
    </row>
    <row r="7" spans="1:22" x14ac:dyDescent="0.3">
      <c r="A7" t="s">
        <v>77</v>
      </c>
      <c r="B7" s="6" t="str">
        <f>HYPERLINK("http://data.ntsb.gov/carol-repgen/api/Aviation/ReportMain/GenerateNewestReport/98982/pdf","AccidentReport")</f>
        <v>AccidentReport</v>
      </c>
      <c r="C7" t="s">
        <v>78</v>
      </c>
      <c r="D7" t="s">
        <v>79</v>
      </c>
      <c r="E7" t="s">
        <v>80</v>
      </c>
      <c r="F7" t="s">
        <v>46</v>
      </c>
      <c r="G7">
        <v>38.432498000000002</v>
      </c>
      <c r="H7">
        <v>-119.785</v>
      </c>
      <c r="J7">
        <v>1</v>
      </c>
      <c r="K7" t="s">
        <v>67</v>
      </c>
      <c r="L7">
        <v>1</v>
      </c>
      <c r="M7" t="s">
        <v>81</v>
      </c>
      <c r="N7" t="s">
        <v>49</v>
      </c>
      <c r="O7" t="s">
        <v>50</v>
      </c>
      <c r="P7" t="s">
        <v>51</v>
      </c>
      <c r="Q7" t="s">
        <v>52</v>
      </c>
      <c r="R7" t="s">
        <v>53</v>
      </c>
      <c r="T7" t="s">
        <v>75</v>
      </c>
      <c r="U7" t="s">
        <v>70</v>
      </c>
    </row>
    <row r="8" spans="1:22" x14ac:dyDescent="0.3">
      <c r="A8" t="s">
        <v>82</v>
      </c>
      <c r="B8" s="6" t="str">
        <f>HYPERLINK("http://data.ntsb.gov/carol-repgen/api/Aviation/ReportMain/GenerateNewestReport/99058/pdf","AccidentReport")</f>
        <v>AccidentReport</v>
      </c>
      <c r="C8" t="s">
        <v>83</v>
      </c>
      <c r="D8" t="s">
        <v>84</v>
      </c>
      <c r="E8" t="s">
        <v>85</v>
      </c>
      <c r="F8" t="s">
        <v>46</v>
      </c>
      <c r="G8">
        <v>35.901389999999999</v>
      </c>
      <c r="H8">
        <v>-86.957221000000004</v>
      </c>
      <c r="J8">
        <v>1</v>
      </c>
      <c r="K8" t="s">
        <v>67</v>
      </c>
      <c r="L8">
        <v>1</v>
      </c>
      <c r="M8" t="s">
        <v>47</v>
      </c>
      <c r="N8" t="s">
        <v>49</v>
      </c>
      <c r="O8" t="s">
        <v>50</v>
      </c>
      <c r="P8" t="s">
        <v>51</v>
      </c>
      <c r="Q8" t="s">
        <v>52</v>
      </c>
      <c r="R8" t="s">
        <v>53</v>
      </c>
      <c r="T8" t="s">
        <v>75</v>
      </c>
      <c r="U8" t="s">
        <v>70</v>
      </c>
    </row>
    <row r="9" spans="1:22" x14ac:dyDescent="0.3">
      <c r="A9" t="s">
        <v>86</v>
      </c>
      <c r="B9" s="6" t="str">
        <f>HYPERLINK("http://data.ntsb.gov/carol-repgen/api/Aviation/ReportMain/GenerateNewestReport/99013/pdf","AccidentReport")</f>
        <v>AccidentReport</v>
      </c>
      <c r="C9" t="s">
        <v>87</v>
      </c>
      <c r="D9" t="s">
        <v>88</v>
      </c>
      <c r="E9" t="s">
        <v>89</v>
      </c>
      <c r="F9" t="s">
        <v>46</v>
      </c>
      <c r="G9">
        <v>29.77</v>
      </c>
      <c r="H9">
        <v>-94.660003000000003</v>
      </c>
      <c r="I9">
        <v>3</v>
      </c>
      <c r="K9" t="s">
        <v>90</v>
      </c>
      <c r="L9">
        <v>1</v>
      </c>
      <c r="M9" t="s">
        <v>91</v>
      </c>
      <c r="N9" t="s">
        <v>49</v>
      </c>
      <c r="O9" t="s">
        <v>50</v>
      </c>
      <c r="P9" t="s">
        <v>60</v>
      </c>
      <c r="Q9" t="s">
        <v>52</v>
      </c>
      <c r="R9" t="s">
        <v>61</v>
      </c>
      <c r="T9" t="s">
        <v>92</v>
      </c>
      <c r="U9" t="s">
        <v>70</v>
      </c>
    </row>
    <row r="10" spans="1:22" x14ac:dyDescent="0.3">
      <c r="A10" t="s">
        <v>93</v>
      </c>
      <c r="B10" s="6" t="str">
        <f>HYPERLINK("http://data.ntsb.gov/carol-repgen/api/Aviation/ReportMain/GenerateNewestReport/99042/pdf","AccidentReport")</f>
        <v>AccidentReport</v>
      </c>
      <c r="C10" t="s">
        <v>94</v>
      </c>
      <c r="D10" t="s">
        <v>95</v>
      </c>
      <c r="E10" t="s">
        <v>96</v>
      </c>
      <c r="F10" t="s">
        <v>46</v>
      </c>
      <c r="G10">
        <v>21.318611000000001</v>
      </c>
      <c r="H10">
        <v>-157.43083100000001</v>
      </c>
      <c r="J10">
        <v>1</v>
      </c>
      <c r="K10" t="s">
        <v>67</v>
      </c>
      <c r="L10">
        <v>1</v>
      </c>
      <c r="M10" t="s">
        <v>47</v>
      </c>
      <c r="N10" t="s">
        <v>49</v>
      </c>
      <c r="O10" t="s">
        <v>50</v>
      </c>
      <c r="P10" t="s">
        <v>51</v>
      </c>
      <c r="Q10" t="s">
        <v>68</v>
      </c>
      <c r="R10" t="s">
        <v>53</v>
      </c>
      <c r="T10" t="s">
        <v>75</v>
      </c>
      <c r="U10" t="s">
        <v>70</v>
      </c>
    </row>
    <row r="11" spans="1:22" x14ac:dyDescent="0.3">
      <c r="A11" t="s">
        <v>97</v>
      </c>
      <c r="B11" s="6" t="str">
        <f>HYPERLINK("http://data.ntsb.gov/carol-repgen/api/Aviation/ReportMain/GenerateNewestReport/99050/pdf","AccidentReport")</f>
        <v>AccidentReport</v>
      </c>
      <c r="C11" t="s">
        <v>98</v>
      </c>
      <c r="D11" t="s">
        <v>99</v>
      </c>
      <c r="E11" t="s">
        <v>100</v>
      </c>
      <c r="F11" t="s">
        <v>46</v>
      </c>
      <c r="G11">
        <v>46.692779000000002</v>
      </c>
      <c r="H11">
        <v>-68.044723000000005</v>
      </c>
      <c r="K11" t="s">
        <v>81</v>
      </c>
      <c r="L11">
        <v>1</v>
      </c>
      <c r="M11" t="s">
        <v>48</v>
      </c>
      <c r="N11" t="s">
        <v>49</v>
      </c>
      <c r="O11" t="s">
        <v>50</v>
      </c>
      <c r="P11" t="s">
        <v>51</v>
      </c>
      <c r="Q11" t="s">
        <v>52</v>
      </c>
      <c r="R11" t="s">
        <v>53</v>
      </c>
      <c r="T11" t="s">
        <v>101</v>
      </c>
      <c r="U11" t="s">
        <v>63</v>
      </c>
    </row>
    <row r="12" spans="1:22" x14ac:dyDescent="0.3">
      <c r="A12" t="s">
        <v>102</v>
      </c>
      <c r="B12" s="6" t="str">
        <f>HYPERLINK("http://data.ntsb.gov/carol-repgen/api/Aviation/ReportMain/GenerateNewestReport/99084/pdf","AccidentReport")</f>
        <v>AccidentReport</v>
      </c>
      <c r="C12" t="s">
        <v>103</v>
      </c>
      <c r="D12" t="s">
        <v>104</v>
      </c>
      <c r="E12" t="s">
        <v>105</v>
      </c>
      <c r="F12" t="s">
        <v>46</v>
      </c>
      <c r="G12">
        <v>35.224722999999997</v>
      </c>
      <c r="H12">
        <v>-80.938613000000004</v>
      </c>
      <c r="K12" t="s">
        <v>81</v>
      </c>
      <c r="L12">
        <v>1</v>
      </c>
      <c r="M12" t="s">
        <v>48</v>
      </c>
      <c r="N12" t="s">
        <v>49</v>
      </c>
      <c r="O12" t="s">
        <v>50</v>
      </c>
      <c r="P12" t="s">
        <v>51</v>
      </c>
      <c r="Q12" t="s">
        <v>52</v>
      </c>
      <c r="R12" t="s">
        <v>53</v>
      </c>
      <c r="T12" t="s">
        <v>106</v>
      </c>
      <c r="U12" t="s">
        <v>55</v>
      </c>
    </row>
    <row r="13" spans="1:22" x14ac:dyDescent="0.3">
      <c r="A13" t="s">
        <v>102</v>
      </c>
      <c r="B13" s="6" t="str">
        <f>HYPERLINK("http://data.ntsb.gov/carol-repgen/api/Aviation/ReportMain/GenerateNewestReport/99084/pdf","AccidentReport")</f>
        <v>AccidentReport</v>
      </c>
      <c r="C13" t="s">
        <v>103</v>
      </c>
      <c r="D13" t="s">
        <v>104</v>
      </c>
      <c r="E13" t="s">
        <v>105</v>
      </c>
      <c r="F13" t="s">
        <v>46</v>
      </c>
      <c r="G13">
        <v>35.224722999999997</v>
      </c>
      <c r="H13">
        <v>-80.938613000000004</v>
      </c>
      <c r="K13" t="s">
        <v>81</v>
      </c>
      <c r="L13">
        <v>2</v>
      </c>
      <c r="M13" t="s">
        <v>48</v>
      </c>
      <c r="N13" t="s">
        <v>49</v>
      </c>
      <c r="O13" t="s">
        <v>50</v>
      </c>
      <c r="P13" t="s">
        <v>51</v>
      </c>
      <c r="Q13" t="s">
        <v>52</v>
      </c>
      <c r="R13" t="s">
        <v>53</v>
      </c>
      <c r="T13" t="s">
        <v>106</v>
      </c>
      <c r="U13" t="s">
        <v>107</v>
      </c>
    </row>
    <row r="14" spans="1:22" x14ac:dyDescent="0.3">
      <c r="A14" t="s">
        <v>108</v>
      </c>
      <c r="B14" s="6" t="str">
        <f>HYPERLINK("http://data.ntsb.gov/carol-repgen/api/Aviation/ReportMain/GenerateNewestReport/99088/pdf","AccidentReport")</f>
        <v>AccidentReport</v>
      </c>
      <c r="C14" t="s">
        <v>103</v>
      </c>
      <c r="D14" t="s">
        <v>109</v>
      </c>
      <c r="E14" t="s">
        <v>110</v>
      </c>
      <c r="F14" t="s">
        <v>46</v>
      </c>
      <c r="G14">
        <v>33.640287999999998</v>
      </c>
      <c r="H14">
        <v>-84.427529000000007</v>
      </c>
      <c r="K14" t="s">
        <v>47</v>
      </c>
      <c r="L14">
        <v>1</v>
      </c>
      <c r="M14" t="s">
        <v>81</v>
      </c>
      <c r="N14" t="s">
        <v>49</v>
      </c>
      <c r="O14" t="s">
        <v>50</v>
      </c>
      <c r="P14" t="s">
        <v>51</v>
      </c>
      <c r="Q14" t="s">
        <v>52</v>
      </c>
      <c r="R14" t="s">
        <v>53</v>
      </c>
      <c r="T14" t="s">
        <v>106</v>
      </c>
      <c r="U14" t="s">
        <v>111</v>
      </c>
    </row>
    <row r="15" spans="1:22" x14ac:dyDescent="0.3">
      <c r="A15" t="s">
        <v>108</v>
      </c>
      <c r="B15" s="6" t="str">
        <f>HYPERLINK("http://data.ntsb.gov/carol-repgen/api/Aviation/ReportMain/GenerateNewestReport/99088/pdf","AccidentReport")</f>
        <v>AccidentReport</v>
      </c>
      <c r="C15" t="s">
        <v>103</v>
      </c>
      <c r="D15" t="s">
        <v>109</v>
      </c>
      <c r="E15" t="s">
        <v>110</v>
      </c>
      <c r="F15" t="s">
        <v>46</v>
      </c>
      <c r="G15">
        <v>33.640287999999998</v>
      </c>
      <c r="H15">
        <v>-84.427529000000007</v>
      </c>
      <c r="K15" t="s">
        <v>47</v>
      </c>
      <c r="L15">
        <v>2</v>
      </c>
      <c r="M15" t="s">
        <v>48</v>
      </c>
      <c r="N15" t="s">
        <v>49</v>
      </c>
      <c r="O15" t="s">
        <v>50</v>
      </c>
      <c r="P15" t="s">
        <v>51</v>
      </c>
      <c r="Q15" t="s">
        <v>52</v>
      </c>
      <c r="R15" t="s">
        <v>53</v>
      </c>
      <c r="T15" t="s">
        <v>106</v>
      </c>
      <c r="U15" t="s">
        <v>107</v>
      </c>
    </row>
    <row r="16" spans="1:22" x14ac:dyDescent="0.3">
      <c r="A16" t="s">
        <v>112</v>
      </c>
      <c r="B16" s="6" t="str">
        <f>HYPERLINK("http://data.ntsb.gov/carol-repgen/api/Aviation/ReportMain/GenerateNewestReport/99199/pdf","AccidentReport")</f>
        <v>AccidentReport</v>
      </c>
      <c r="C16" t="s">
        <v>113</v>
      </c>
      <c r="D16" t="s">
        <v>114</v>
      </c>
      <c r="E16" t="s">
        <v>85</v>
      </c>
      <c r="F16" t="s">
        <v>46</v>
      </c>
      <c r="G16">
        <v>36.124442999999999</v>
      </c>
      <c r="H16">
        <v>-86.678054000000003</v>
      </c>
      <c r="K16" t="s">
        <v>47</v>
      </c>
      <c r="L16">
        <v>1</v>
      </c>
      <c r="M16" t="s">
        <v>48</v>
      </c>
      <c r="N16" t="s">
        <v>49</v>
      </c>
      <c r="O16" t="s">
        <v>50</v>
      </c>
      <c r="P16" t="s">
        <v>51</v>
      </c>
      <c r="Q16" t="s">
        <v>52</v>
      </c>
      <c r="R16" t="s">
        <v>53</v>
      </c>
      <c r="T16" t="s">
        <v>115</v>
      </c>
      <c r="U16" t="s">
        <v>116</v>
      </c>
    </row>
    <row r="17" spans="1:21" x14ac:dyDescent="0.3">
      <c r="A17" t="s">
        <v>117</v>
      </c>
      <c r="B17" s="6" t="str">
        <f>HYPERLINK("http://data.ntsb.gov/carol-repgen/api/Aviation/ReportMain/GenerateNewestReport/99376/pdf","AccidentReport")</f>
        <v>AccidentReport</v>
      </c>
      <c r="C17" t="s">
        <v>118</v>
      </c>
      <c r="D17" t="s">
        <v>109</v>
      </c>
      <c r="E17" t="s">
        <v>110</v>
      </c>
      <c r="F17" t="s">
        <v>46</v>
      </c>
      <c r="G17">
        <v>33.643889999999999</v>
      </c>
      <c r="H17">
        <v>-84.436942999999999</v>
      </c>
      <c r="K17" t="s">
        <v>81</v>
      </c>
      <c r="L17">
        <v>1</v>
      </c>
      <c r="M17" t="s">
        <v>48</v>
      </c>
      <c r="N17" t="s">
        <v>49</v>
      </c>
      <c r="O17" t="s">
        <v>50</v>
      </c>
      <c r="P17" t="s">
        <v>51</v>
      </c>
      <c r="Q17" t="s">
        <v>52</v>
      </c>
      <c r="R17" t="s">
        <v>53</v>
      </c>
      <c r="T17" t="s">
        <v>106</v>
      </c>
      <c r="U17" t="s">
        <v>111</v>
      </c>
    </row>
    <row r="18" spans="1:21" x14ac:dyDescent="0.3">
      <c r="A18" t="s">
        <v>119</v>
      </c>
      <c r="B18" s="6" t="str">
        <f>HYPERLINK("http://data.ntsb.gov/carol-repgen/api/Aviation/ReportMain/GenerateNewestReport/99240/pdf","AccidentReport")</f>
        <v>AccidentReport</v>
      </c>
      <c r="C18" t="s">
        <v>120</v>
      </c>
      <c r="D18" t="s">
        <v>121</v>
      </c>
      <c r="E18" t="s">
        <v>121</v>
      </c>
      <c r="F18" t="s">
        <v>46</v>
      </c>
      <c r="G18">
        <v>40.641387000000002</v>
      </c>
      <c r="H18">
        <v>-73.778053</v>
      </c>
      <c r="K18" t="s">
        <v>47</v>
      </c>
      <c r="L18">
        <v>1</v>
      </c>
      <c r="M18" t="s">
        <v>48</v>
      </c>
      <c r="N18" t="s">
        <v>49</v>
      </c>
      <c r="O18" t="s">
        <v>50</v>
      </c>
      <c r="P18" t="s">
        <v>51</v>
      </c>
      <c r="Q18" t="s">
        <v>52</v>
      </c>
      <c r="R18" t="s">
        <v>53</v>
      </c>
      <c r="T18" t="s">
        <v>62</v>
      </c>
      <c r="U18" t="s">
        <v>122</v>
      </c>
    </row>
    <row r="19" spans="1:21" x14ac:dyDescent="0.3">
      <c r="A19" t="s">
        <v>123</v>
      </c>
      <c r="B19" s="6" t="str">
        <f>HYPERLINK("http://data.ntsb.gov/carol-repgen/api/Aviation/ReportMain/GenerateNewestReport/99249/pdf","AccidentReport")</f>
        <v>AccidentReport</v>
      </c>
      <c r="C19" t="s">
        <v>124</v>
      </c>
      <c r="D19" t="s">
        <v>125</v>
      </c>
      <c r="E19" t="s">
        <v>126</v>
      </c>
      <c r="F19" t="s">
        <v>46</v>
      </c>
      <c r="G19">
        <v>26.531665</v>
      </c>
      <c r="H19">
        <v>-81.761664999999994</v>
      </c>
      <c r="J19">
        <v>1</v>
      </c>
      <c r="K19" t="s">
        <v>67</v>
      </c>
      <c r="L19">
        <v>1</v>
      </c>
      <c r="M19" t="s">
        <v>47</v>
      </c>
      <c r="N19" t="s">
        <v>49</v>
      </c>
      <c r="O19" t="s">
        <v>50</v>
      </c>
      <c r="P19" t="s">
        <v>51</v>
      </c>
      <c r="Q19" t="s">
        <v>52</v>
      </c>
      <c r="R19" t="s">
        <v>53</v>
      </c>
      <c r="T19" t="s">
        <v>69</v>
      </c>
      <c r="U19" t="s">
        <v>63</v>
      </c>
    </row>
    <row r="20" spans="1:21" x14ac:dyDescent="0.3">
      <c r="A20" t="s">
        <v>127</v>
      </c>
      <c r="B20" s="6" t="str">
        <f>HYPERLINK("http://data.ntsb.gov/carol-repgen/api/Aviation/ReportMain/GenerateNewestReport/99367/pdf","AccidentReport")</f>
        <v>AccidentReport</v>
      </c>
      <c r="C20" t="s">
        <v>128</v>
      </c>
      <c r="D20" t="s">
        <v>129</v>
      </c>
      <c r="E20" t="s">
        <v>126</v>
      </c>
      <c r="F20" t="s">
        <v>46</v>
      </c>
      <c r="G20">
        <v>30.231666000000001</v>
      </c>
      <c r="H20">
        <v>-81.660278000000005</v>
      </c>
      <c r="K20" t="s">
        <v>81</v>
      </c>
      <c r="L20">
        <v>1</v>
      </c>
      <c r="M20" t="s">
        <v>48</v>
      </c>
      <c r="N20" t="s">
        <v>49</v>
      </c>
      <c r="O20" t="s">
        <v>50</v>
      </c>
      <c r="P20" t="s">
        <v>60</v>
      </c>
      <c r="Q20" t="s">
        <v>68</v>
      </c>
      <c r="R20" t="s">
        <v>53</v>
      </c>
      <c r="T20" t="s">
        <v>130</v>
      </c>
      <c r="U20" t="s">
        <v>63</v>
      </c>
    </row>
    <row r="21" spans="1:21" x14ac:dyDescent="0.3">
      <c r="A21" t="s">
        <v>131</v>
      </c>
      <c r="B21" s="6" t="str">
        <f>HYPERLINK("http://data.ntsb.gov/carol-repgen/api/Aviation/ReportMain/GenerateNewestReport/99486/pdf","AccidentReport")</f>
        <v>AccidentReport</v>
      </c>
      <c r="C21" t="s">
        <v>132</v>
      </c>
      <c r="D21" t="s">
        <v>133</v>
      </c>
      <c r="E21" t="s">
        <v>110</v>
      </c>
      <c r="F21" t="s">
        <v>46</v>
      </c>
      <c r="G21">
        <v>30.944165999999999</v>
      </c>
      <c r="H21">
        <v>-82.196662000000003</v>
      </c>
      <c r="J21">
        <v>1</v>
      </c>
      <c r="K21" t="s">
        <v>67</v>
      </c>
      <c r="L21">
        <v>1</v>
      </c>
      <c r="M21" t="s">
        <v>47</v>
      </c>
      <c r="N21" t="s">
        <v>49</v>
      </c>
      <c r="O21" t="s">
        <v>50</v>
      </c>
      <c r="P21" t="s">
        <v>51</v>
      </c>
      <c r="Q21" t="s">
        <v>52</v>
      </c>
      <c r="R21" t="s">
        <v>53</v>
      </c>
      <c r="T21" t="s">
        <v>75</v>
      </c>
      <c r="U21" t="s">
        <v>70</v>
      </c>
    </row>
    <row r="22" spans="1:21" x14ac:dyDescent="0.3">
      <c r="A22" t="s">
        <v>134</v>
      </c>
      <c r="B22" s="6" t="str">
        <f>HYPERLINK("http://data.ntsb.gov/carol-repgen/api/Aviation/ReportMain/GenerateNewestReport/99521/pdf","AccidentReport")</f>
        <v>AccidentReport</v>
      </c>
      <c r="C22" t="s">
        <v>135</v>
      </c>
      <c r="D22" t="s">
        <v>262</v>
      </c>
      <c r="E22" t="s">
        <v>126</v>
      </c>
      <c r="F22" t="s">
        <v>46</v>
      </c>
      <c r="J22">
        <v>1</v>
      </c>
      <c r="K22" t="s">
        <v>67</v>
      </c>
      <c r="L22">
        <v>1</v>
      </c>
      <c r="M22" t="s">
        <v>47</v>
      </c>
      <c r="N22" t="s">
        <v>49</v>
      </c>
      <c r="O22" t="s">
        <v>50</v>
      </c>
      <c r="P22" t="s">
        <v>51</v>
      </c>
      <c r="Q22" t="s">
        <v>68</v>
      </c>
      <c r="R22" t="s">
        <v>53</v>
      </c>
      <c r="T22" t="s">
        <v>69</v>
      </c>
      <c r="U22" t="s">
        <v>70</v>
      </c>
    </row>
    <row r="23" spans="1:21" x14ac:dyDescent="0.3">
      <c r="A23" t="s">
        <v>136</v>
      </c>
      <c r="B23" s="6" t="str">
        <f>HYPERLINK("http://data.ntsb.gov/carol-repgen/api/Aviation/ReportMain/GenerateNewestReport/99668/pdf","AccidentReport")</f>
        <v>AccidentReport</v>
      </c>
      <c r="C23" t="s">
        <v>137</v>
      </c>
      <c r="D23" t="s">
        <v>44</v>
      </c>
      <c r="E23" t="s">
        <v>45</v>
      </c>
      <c r="F23" t="s">
        <v>46</v>
      </c>
      <c r="G23">
        <v>39.750793000000002</v>
      </c>
      <c r="H23">
        <v>-105.0009</v>
      </c>
      <c r="K23" t="s">
        <v>47</v>
      </c>
      <c r="L23">
        <v>1</v>
      </c>
      <c r="M23" t="s">
        <v>48</v>
      </c>
      <c r="N23" t="s">
        <v>49</v>
      </c>
      <c r="O23" t="s">
        <v>50</v>
      </c>
      <c r="P23" t="s">
        <v>51</v>
      </c>
      <c r="Q23" t="s">
        <v>52</v>
      </c>
      <c r="R23" t="s">
        <v>53</v>
      </c>
      <c r="T23" t="s">
        <v>62</v>
      </c>
      <c r="U23" t="s">
        <v>63</v>
      </c>
    </row>
    <row r="24" spans="1:21" x14ac:dyDescent="0.3">
      <c r="A24" t="s">
        <v>138</v>
      </c>
      <c r="B24" s="6" t="str">
        <f>HYPERLINK("http://data.ntsb.gov/carol-repgen/api/Aviation/ReportMain/GenerateNewestReport/99634/pdf","AccidentReport")</f>
        <v>AccidentReport</v>
      </c>
      <c r="C24" t="s">
        <v>139</v>
      </c>
      <c r="D24" t="s">
        <v>140</v>
      </c>
      <c r="E24" t="s">
        <v>141</v>
      </c>
      <c r="F24" t="s">
        <v>46</v>
      </c>
      <c r="G24">
        <v>40.692501</v>
      </c>
      <c r="H24">
        <v>-74.168609000000004</v>
      </c>
      <c r="K24" t="s">
        <v>47</v>
      </c>
      <c r="L24">
        <v>1</v>
      </c>
      <c r="M24" t="s">
        <v>48</v>
      </c>
      <c r="N24" t="s">
        <v>49</v>
      </c>
      <c r="O24" t="s">
        <v>50</v>
      </c>
      <c r="P24" t="s">
        <v>51</v>
      </c>
      <c r="Q24" t="s">
        <v>52</v>
      </c>
      <c r="R24" t="s">
        <v>53</v>
      </c>
      <c r="T24" t="s">
        <v>62</v>
      </c>
      <c r="U24" t="s">
        <v>63</v>
      </c>
    </row>
    <row r="25" spans="1:21" x14ac:dyDescent="0.3">
      <c r="A25" t="s">
        <v>142</v>
      </c>
      <c r="B25" s="6" t="str">
        <f>HYPERLINK("http://data.ntsb.gov/carol-repgen/api/Aviation/ReportMain/GenerateNewestReport/99650/pdf","AccidentReport")</f>
        <v>AccidentReport</v>
      </c>
      <c r="C25" t="s">
        <v>143</v>
      </c>
      <c r="D25" t="s">
        <v>144</v>
      </c>
      <c r="E25" t="s">
        <v>145</v>
      </c>
      <c r="F25" t="s">
        <v>46</v>
      </c>
      <c r="G25">
        <v>40.491390000000003</v>
      </c>
      <c r="H25">
        <v>-80.232780000000005</v>
      </c>
      <c r="K25" t="s">
        <v>47</v>
      </c>
      <c r="L25">
        <v>1</v>
      </c>
      <c r="M25" t="s">
        <v>48</v>
      </c>
      <c r="N25" t="s">
        <v>49</v>
      </c>
      <c r="O25" t="s">
        <v>50</v>
      </c>
      <c r="P25" t="s">
        <v>51</v>
      </c>
      <c r="Q25" t="s">
        <v>52</v>
      </c>
      <c r="R25" t="s">
        <v>53</v>
      </c>
      <c r="T25" t="s">
        <v>54</v>
      </c>
      <c r="U25" t="s">
        <v>107</v>
      </c>
    </row>
    <row r="26" spans="1:21" x14ac:dyDescent="0.3">
      <c r="A26" t="s">
        <v>146</v>
      </c>
      <c r="B26" s="6" t="str">
        <f>HYPERLINK("http://data.ntsb.gov/carol-repgen/api/Aviation/ReportMain/GenerateNewestReport/99997/pdf","AccidentReport")</f>
        <v>AccidentReport</v>
      </c>
      <c r="C26" t="s">
        <v>147</v>
      </c>
      <c r="D26" t="s">
        <v>148</v>
      </c>
      <c r="E26" t="s">
        <v>149</v>
      </c>
      <c r="F26" t="s">
        <v>46</v>
      </c>
      <c r="G26">
        <v>18.470327000000001</v>
      </c>
      <c r="H26">
        <v>-66.100066999999996</v>
      </c>
      <c r="J26">
        <v>1</v>
      </c>
      <c r="K26" t="s">
        <v>67</v>
      </c>
      <c r="L26">
        <v>1</v>
      </c>
      <c r="M26" t="s">
        <v>47</v>
      </c>
      <c r="N26" t="s">
        <v>49</v>
      </c>
      <c r="O26" t="s">
        <v>50</v>
      </c>
      <c r="P26" t="s">
        <v>51</v>
      </c>
      <c r="Q26" t="s">
        <v>68</v>
      </c>
      <c r="R26" t="s">
        <v>53</v>
      </c>
      <c r="T26" t="s">
        <v>75</v>
      </c>
      <c r="U26" t="s">
        <v>70</v>
      </c>
    </row>
    <row r="27" spans="1:21" x14ac:dyDescent="0.3">
      <c r="A27" t="s">
        <v>150</v>
      </c>
      <c r="B27" s="6" t="str">
        <f>HYPERLINK("http://data.ntsb.gov/carol-repgen/api/Aviation/ReportMain/GenerateNewestReport/99936/pdf","AccidentReport")</f>
        <v>AccidentReport</v>
      </c>
      <c r="C27" t="s">
        <v>151</v>
      </c>
      <c r="D27" t="s">
        <v>152</v>
      </c>
      <c r="E27" t="s">
        <v>153</v>
      </c>
      <c r="F27" t="s">
        <v>46</v>
      </c>
      <c r="G27">
        <v>37.773887000000002</v>
      </c>
      <c r="H27">
        <v>-122.431388</v>
      </c>
      <c r="K27" t="s">
        <v>47</v>
      </c>
      <c r="L27">
        <v>1</v>
      </c>
      <c r="M27" t="s">
        <v>48</v>
      </c>
      <c r="N27" t="s">
        <v>49</v>
      </c>
      <c r="O27" t="s">
        <v>50</v>
      </c>
      <c r="P27" t="s">
        <v>51</v>
      </c>
      <c r="Q27" t="s">
        <v>52</v>
      </c>
      <c r="R27" t="s">
        <v>53</v>
      </c>
      <c r="T27" t="s">
        <v>54</v>
      </c>
      <c r="U27" t="s">
        <v>107</v>
      </c>
    </row>
    <row r="28" spans="1:21" x14ac:dyDescent="0.3">
      <c r="A28" t="s">
        <v>154</v>
      </c>
      <c r="B28" s="6" t="str">
        <f>HYPERLINK("http://data.ntsb.gov/carol-repgen/api/Aviation/ReportMain/GenerateNewestReport/100050/pdf","AccidentReport")</f>
        <v>AccidentReport</v>
      </c>
      <c r="C28" t="s">
        <v>155</v>
      </c>
      <c r="D28" t="s">
        <v>156</v>
      </c>
      <c r="E28" t="s">
        <v>157</v>
      </c>
      <c r="F28" t="s">
        <v>46</v>
      </c>
      <c r="G28">
        <v>65.907775000000001</v>
      </c>
      <c r="H28">
        <v>-161.926391</v>
      </c>
      <c r="K28" t="s">
        <v>47</v>
      </c>
      <c r="L28">
        <v>1</v>
      </c>
      <c r="M28" t="s">
        <v>48</v>
      </c>
      <c r="N28" t="s">
        <v>49</v>
      </c>
      <c r="O28" t="s">
        <v>50</v>
      </c>
      <c r="P28" t="s">
        <v>60</v>
      </c>
      <c r="Q28" t="s">
        <v>52</v>
      </c>
      <c r="R28" t="s">
        <v>61</v>
      </c>
      <c r="T28" t="s">
        <v>158</v>
      </c>
      <c r="U28" t="s">
        <v>63</v>
      </c>
    </row>
    <row r="29" spans="1:21" x14ac:dyDescent="0.3">
      <c r="A29" t="s">
        <v>159</v>
      </c>
      <c r="B29" s="6" t="str">
        <f>HYPERLINK("http://data.ntsb.gov/carol-repgen/api/Aviation/ReportMain/GenerateNewestReport/100018/pdf","AccidentReport")</f>
        <v>AccidentReport</v>
      </c>
      <c r="C29" t="s">
        <v>160</v>
      </c>
      <c r="D29" t="s">
        <v>152</v>
      </c>
      <c r="E29" t="s">
        <v>153</v>
      </c>
      <c r="F29" t="s">
        <v>46</v>
      </c>
      <c r="G29">
        <v>37.779449</v>
      </c>
      <c r="H29">
        <v>-122.420196</v>
      </c>
      <c r="K29" t="s">
        <v>47</v>
      </c>
      <c r="L29">
        <v>1</v>
      </c>
      <c r="M29" t="s">
        <v>81</v>
      </c>
      <c r="N29" t="s">
        <v>49</v>
      </c>
      <c r="O29" t="s">
        <v>50</v>
      </c>
      <c r="P29" t="s">
        <v>51</v>
      </c>
      <c r="Q29" t="s">
        <v>52</v>
      </c>
      <c r="R29" t="s">
        <v>53</v>
      </c>
      <c r="T29" t="s">
        <v>161</v>
      </c>
      <c r="U29" t="s">
        <v>111</v>
      </c>
    </row>
    <row r="30" spans="1:21" x14ac:dyDescent="0.3">
      <c r="A30" t="s">
        <v>159</v>
      </c>
      <c r="B30" s="6" t="str">
        <f>HYPERLINK("http://data.ntsb.gov/carol-repgen/api/Aviation/ReportMain/GenerateNewestReport/100018/pdf","AccidentReport")</f>
        <v>AccidentReport</v>
      </c>
      <c r="C30" t="s">
        <v>160</v>
      </c>
      <c r="D30" t="s">
        <v>152</v>
      </c>
      <c r="E30" t="s">
        <v>153</v>
      </c>
      <c r="F30" t="s">
        <v>46</v>
      </c>
      <c r="G30">
        <v>37.779449</v>
      </c>
      <c r="H30">
        <v>-122.420196</v>
      </c>
      <c r="K30" t="s">
        <v>47</v>
      </c>
      <c r="L30">
        <v>2</v>
      </c>
      <c r="M30" t="s">
        <v>48</v>
      </c>
      <c r="N30" t="s">
        <v>49</v>
      </c>
      <c r="O30" t="s">
        <v>50</v>
      </c>
      <c r="P30" t="s">
        <v>51</v>
      </c>
      <c r="Q30" t="s">
        <v>52</v>
      </c>
      <c r="R30" t="s">
        <v>53</v>
      </c>
      <c r="T30" t="s">
        <v>161</v>
      </c>
      <c r="U30" t="s">
        <v>107</v>
      </c>
    </row>
    <row r="31" spans="1:21" x14ac:dyDescent="0.3">
      <c r="A31" t="s">
        <v>162</v>
      </c>
      <c r="B31" s="6" t="str">
        <f>HYPERLINK("http://data.ntsb.gov/carol-repgen/api/Aviation/ReportMain/GenerateNewestReport/100069/pdf","AccidentReport")</f>
        <v>AccidentReport</v>
      </c>
      <c r="C31" t="s">
        <v>163</v>
      </c>
      <c r="D31" t="s">
        <v>164</v>
      </c>
      <c r="E31" t="s">
        <v>165</v>
      </c>
      <c r="F31" t="s">
        <v>46</v>
      </c>
      <c r="G31">
        <v>38.048383999999999</v>
      </c>
      <c r="H31">
        <v>-78.468254000000002</v>
      </c>
      <c r="J31">
        <v>1</v>
      </c>
      <c r="K31" t="s">
        <v>67</v>
      </c>
      <c r="L31">
        <v>1</v>
      </c>
      <c r="M31" t="s">
        <v>47</v>
      </c>
      <c r="N31" t="s">
        <v>49</v>
      </c>
      <c r="O31" t="s">
        <v>50</v>
      </c>
      <c r="P31" t="s">
        <v>51</v>
      </c>
      <c r="Q31" t="s">
        <v>52</v>
      </c>
      <c r="R31" t="s">
        <v>53</v>
      </c>
      <c r="T31" t="s">
        <v>75</v>
      </c>
      <c r="U31" t="s">
        <v>70</v>
      </c>
    </row>
    <row r="32" spans="1:21" x14ac:dyDescent="0.3">
      <c r="A32" t="s">
        <v>166</v>
      </c>
      <c r="B32" s="6" t="str">
        <f>HYPERLINK("http://data.ntsb.gov/carol-repgen/api/Aviation/ReportMain/GenerateNewestReport/100023/pdf","AccidentReport")</f>
        <v>AccidentReport</v>
      </c>
      <c r="C32" t="s">
        <v>163</v>
      </c>
      <c r="D32" t="s">
        <v>167</v>
      </c>
      <c r="E32" t="s">
        <v>126</v>
      </c>
      <c r="F32" t="s">
        <v>46</v>
      </c>
      <c r="G32">
        <v>28.419879000000002</v>
      </c>
      <c r="H32">
        <v>-81.299155999999996</v>
      </c>
      <c r="K32" t="s">
        <v>47</v>
      </c>
      <c r="L32">
        <v>1</v>
      </c>
      <c r="M32" t="s">
        <v>48</v>
      </c>
      <c r="N32" t="s">
        <v>49</v>
      </c>
      <c r="O32" t="s">
        <v>50</v>
      </c>
      <c r="P32" t="s">
        <v>51</v>
      </c>
      <c r="Q32" t="s">
        <v>52</v>
      </c>
      <c r="R32" t="s">
        <v>53</v>
      </c>
      <c r="T32" t="s">
        <v>62</v>
      </c>
      <c r="U32" t="s">
        <v>63</v>
      </c>
    </row>
    <row r="33" spans="1:21" x14ac:dyDescent="0.3">
      <c r="A33" t="s">
        <v>168</v>
      </c>
      <c r="B33" s="6" t="str">
        <f>HYPERLINK("http://data.ntsb.gov/carol-repgen/api/Aviation/ReportMain/GenerateNewestReport/100175/pdf","AccidentReport")</f>
        <v>AccidentReport</v>
      </c>
      <c r="C33" t="s">
        <v>169</v>
      </c>
      <c r="D33" t="s">
        <v>170</v>
      </c>
      <c r="E33" t="s">
        <v>171</v>
      </c>
      <c r="F33" t="s">
        <v>46</v>
      </c>
      <c r="G33">
        <v>41.974445000000003</v>
      </c>
      <c r="H33">
        <v>-87.906668999999994</v>
      </c>
      <c r="J33">
        <v>1</v>
      </c>
      <c r="K33" t="s">
        <v>67</v>
      </c>
      <c r="L33">
        <v>1</v>
      </c>
      <c r="M33" t="s">
        <v>47</v>
      </c>
      <c r="N33" t="s">
        <v>49</v>
      </c>
      <c r="O33" t="s">
        <v>50</v>
      </c>
      <c r="P33" t="s">
        <v>51</v>
      </c>
      <c r="Q33" t="s">
        <v>52</v>
      </c>
      <c r="R33" t="s">
        <v>53</v>
      </c>
      <c r="T33" t="s">
        <v>75</v>
      </c>
      <c r="U33" t="s">
        <v>116</v>
      </c>
    </row>
    <row r="34" spans="1:21" x14ac:dyDescent="0.3">
      <c r="A34" t="s">
        <v>172</v>
      </c>
      <c r="B34" s="6" t="str">
        <f>HYPERLINK("http://data.ntsb.gov/carol-repgen/api/Aviation/ReportMain/GenerateNewestReport/100174/pdf","AccidentReport")</f>
        <v>AccidentReport</v>
      </c>
      <c r="C34" t="s">
        <v>173</v>
      </c>
      <c r="D34" t="s">
        <v>44</v>
      </c>
      <c r="E34" t="s">
        <v>45</v>
      </c>
      <c r="F34" t="s">
        <v>46</v>
      </c>
      <c r="G34">
        <v>39.861666999999997</v>
      </c>
      <c r="H34">
        <v>-104.673057</v>
      </c>
      <c r="J34">
        <v>1</v>
      </c>
      <c r="K34" t="s">
        <v>67</v>
      </c>
      <c r="L34">
        <v>1</v>
      </c>
      <c r="M34" t="s">
        <v>47</v>
      </c>
      <c r="N34" t="s">
        <v>49</v>
      </c>
      <c r="O34" t="s">
        <v>50</v>
      </c>
      <c r="P34" t="s">
        <v>51</v>
      </c>
      <c r="Q34" t="s">
        <v>52</v>
      </c>
      <c r="R34" t="s">
        <v>53</v>
      </c>
      <c r="T34" t="s">
        <v>75</v>
      </c>
      <c r="U34" t="s">
        <v>70</v>
      </c>
    </row>
    <row r="35" spans="1:21" x14ac:dyDescent="0.3">
      <c r="A35" t="s">
        <v>174</v>
      </c>
      <c r="B35" s="6" t="str">
        <f>HYPERLINK("http://data.ntsb.gov/carol-repgen/api/Aviation/ReportMain/GenerateNewestReport/100265/pdf","AccidentReport")</f>
        <v>AccidentReport</v>
      </c>
      <c r="C35" t="s">
        <v>175</v>
      </c>
      <c r="D35" t="s">
        <v>176</v>
      </c>
      <c r="E35" t="s">
        <v>126</v>
      </c>
      <c r="F35" t="s">
        <v>46</v>
      </c>
      <c r="G35">
        <v>27.249165999999999</v>
      </c>
      <c r="H35">
        <v>-81.277777999999998</v>
      </c>
      <c r="J35">
        <v>1</v>
      </c>
      <c r="K35" t="s">
        <v>67</v>
      </c>
      <c r="L35">
        <v>1</v>
      </c>
      <c r="M35" t="s">
        <v>47</v>
      </c>
      <c r="N35" t="s">
        <v>49</v>
      </c>
      <c r="O35" t="s">
        <v>50</v>
      </c>
      <c r="P35" t="s">
        <v>51</v>
      </c>
      <c r="Q35" t="s">
        <v>52</v>
      </c>
      <c r="R35" t="s">
        <v>53</v>
      </c>
      <c r="T35" t="s">
        <v>75</v>
      </c>
      <c r="U35" t="s">
        <v>70</v>
      </c>
    </row>
    <row r="36" spans="1:21" x14ac:dyDescent="0.3">
      <c r="A36" t="s">
        <v>177</v>
      </c>
      <c r="B36" s="6" t="str">
        <f>HYPERLINK("http://data.ntsb.gov/carol-repgen/api/Aviation/ReportMain/GenerateNewestReport/101376/pdf","AccidentReport")</f>
        <v>AccidentReport</v>
      </c>
      <c r="C36" t="s">
        <v>178</v>
      </c>
      <c r="D36" t="s">
        <v>179</v>
      </c>
      <c r="E36" t="s">
        <v>171</v>
      </c>
      <c r="F36" t="s">
        <v>46</v>
      </c>
      <c r="G36">
        <v>41.977221999999998</v>
      </c>
      <c r="H36">
        <v>-87.908057999999997</v>
      </c>
      <c r="K36" t="s">
        <v>47</v>
      </c>
      <c r="L36">
        <v>1</v>
      </c>
      <c r="M36" t="s">
        <v>48</v>
      </c>
      <c r="N36" t="s">
        <v>49</v>
      </c>
      <c r="O36" t="s">
        <v>50</v>
      </c>
      <c r="P36" t="s">
        <v>51</v>
      </c>
      <c r="Q36" t="s">
        <v>52</v>
      </c>
      <c r="R36" t="s">
        <v>53</v>
      </c>
      <c r="T36" t="s">
        <v>54</v>
      </c>
      <c r="U36" t="s">
        <v>55</v>
      </c>
    </row>
    <row r="37" spans="1:21" x14ac:dyDescent="0.3">
      <c r="A37" t="s">
        <v>177</v>
      </c>
      <c r="B37" s="6" t="str">
        <f>HYPERLINK("http://data.ntsb.gov/carol-repgen/api/Aviation/ReportMain/GenerateNewestReport/101376/pdf","AccidentReport")</f>
        <v>AccidentReport</v>
      </c>
      <c r="C37" t="s">
        <v>178</v>
      </c>
      <c r="D37" t="s">
        <v>179</v>
      </c>
      <c r="E37" t="s">
        <v>171</v>
      </c>
      <c r="F37" t="s">
        <v>46</v>
      </c>
      <c r="G37">
        <v>41.977221999999998</v>
      </c>
      <c r="H37">
        <v>-87.908057999999997</v>
      </c>
      <c r="K37" t="s">
        <v>47</v>
      </c>
      <c r="L37">
        <v>2</v>
      </c>
      <c r="M37" t="s">
        <v>81</v>
      </c>
      <c r="N37" t="s">
        <v>49</v>
      </c>
      <c r="O37" t="s">
        <v>50</v>
      </c>
      <c r="P37" t="s">
        <v>51</v>
      </c>
      <c r="Q37" t="s">
        <v>52</v>
      </c>
      <c r="R37" t="s">
        <v>53</v>
      </c>
      <c r="T37" t="s">
        <v>106</v>
      </c>
      <c r="U37" t="s">
        <v>111</v>
      </c>
    </row>
    <row r="38" spans="1:21" x14ac:dyDescent="0.3">
      <c r="A38" t="s">
        <v>180</v>
      </c>
      <c r="B38" s="6" t="str">
        <f>HYPERLINK("http://data.ntsb.gov/carol-repgen/api/Aviation/ReportMain/GenerateNewestReport/100437/pdf","AccidentReport")</f>
        <v>AccidentReport</v>
      </c>
      <c r="C38" t="s">
        <v>181</v>
      </c>
      <c r="D38" t="s">
        <v>182</v>
      </c>
      <c r="E38" t="s">
        <v>157</v>
      </c>
      <c r="F38" t="s">
        <v>46</v>
      </c>
      <c r="G38">
        <v>53.898333999999998</v>
      </c>
      <c r="H38">
        <v>-166.54417000000001</v>
      </c>
      <c r="I38">
        <v>1</v>
      </c>
      <c r="J38">
        <v>1</v>
      </c>
      <c r="K38" t="s">
        <v>90</v>
      </c>
      <c r="L38">
        <v>1</v>
      </c>
      <c r="M38" t="s">
        <v>48</v>
      </c>
      <c r="N38" t="s">
        <v>49</v>
      </c>
      <c r="O38" t="s">
        <v>50</v>
      </c>
      <c r="P38" t="s">
        <v>51</v>
      </c>
      <c r="Q38" t="s">
        <v>52</v>
      </c>
      <c r="R38" t="s">
        <v>53</v>
      </c>
      <c r="T38" t="s">
        <v>130</v>
      </c>
      <c r="U38" t="s">
        <v>63</v>
      </c>
    </row>
    <row r="39" spans="1:21" x14ac:dyDescent="0.3">
      <c r="A39" t="s">
        <v>183</v>
      </c>
      <c r="B39" s="6" t="str">
        <f>HYPERLINK("http://data.ntsb.gov/carol-repgen/api/Aviation/ReportMain/GenerateNewestReport/100507/pdf","AccidentReport")</f>
        <v>AccidentReport</v>
      </c>
      <c r="C39" t="s">
        <v>184</v>
      </c>
      <c r="D39" t="s">
        <v>185</v>
      </c>
      <c r="E39" t="s">
        <v>186</v>
      </c>
      <c r="F39" t="s">
        <v>46</v>
      </c>
      <c r="G39">
        <v>43.5</v>
      </c>
      <c r="H39">
        <v>-116.300003</v>
      </c>
      <c r="K39" t="s">
        <v>47</v>
      </c>
      <c r="L39">
        <v>1</v>
      </c>
      <c r="M39" t="s">
        <v>48</v>
      </c>
      <c r="N39" t="s">
        <v>49</v>
      </c>
      <c r="O39" t="s">
        <v>50</v>
      </c>
      <c r="P39" t="s">
        <v>51</v>
      </c>
      <c r="Q39" t="s">
        <v>52</v>
      </c>
      <c r="R39" t="s">
        <v>53</v>
      </c>
      <c r="T39" t="s">
        <v>115</v>
      </c>
      <c r="U39" t="s">
        <v>76</v>
      </c>
    </row>
    <row r="40" spans="1:21" x14ac:dyDescent="0.3">
      <c r="A40" t="s">
        <v>187</v>
      </c>
      <c r="B40" s="6" t="str">
        <f>HYPERLINK("http://data.ntsb.gov/carol-repgen/api/Aviation/ReportMain/GenerateNewestReport/100545/pdf","AccidentReport")</f>
        <v>AccidentReport</v>
      </c>
      <c r="C40" t="s">
        <v>188</v>
      </c>
      <c r="D40" t="s">
        <v>170</v>
      </c>
      <c r="E40" t="s">
        <v>171</v>
      </c>
      <c r="F40" t="s">
        <v>46</v>
      </c>
      <c r="G40">
        <v>41.582777999999998</v>
      </c>
      <c r="H40">
        <v>-87.542220999999998</v>
      </c>
      <c r="K40" t="s">
        <v>47</v>
      </c>
      <c r="L40">
        <v>1</v>
      </c>
      <c r="M40" t="s">
        <v>48</v>
      </c>
      <c r="N40" t="s">
        <v>49</v>
      </c>
      <c r="O40" t="s">
        <v>50</v>
      </c>
      <c r="P40" t="s">
        <v>51</v>
      </c>
      <c r="Q40" t="s">
        <v>52</v>
      </c>
      <c r="R40" t="s">
        <v>53</v>
      </c>
      <c r="T40" t="s">
        <v>130</v>
      </c>
      <c r="U40" t="s">
        <v>63</v>
      </c>
    </row>
    <row r="41" spans="1:21" x14ac:dyDescent="0.3">
      <c r="A41" t="s">
        <v>189</v>
      </c>
      <c r="B41" s="6" t="str">
        <f>HYPERLINK("http://data.ntsb.gov/carol-repgen/api/Aviation/ReportMain/GenerateNewestReport/100704/pdf","AccidentReport")</f>
        <v>AccidentReport</v>
      </c>
      <c r="C41" t="s">
        <v>190</v>
      </c>
      <c r="D41" t="s">
        <v>191</v>
      </c>
      <c r="E41" t="s">
        <v>145</v>
      </c>
      <c r="F41" t="s">
        <v>46</v>
      </c>
      <c r="G41">
        <v>39.872222000000001</v>
      </c>
      <c r="H41">
        <v>-75.240554000000003</v>
      </c>
      <c r="J41">
        <v>1</v>
      </c>
      <c r="K41" t="s">
        <v>67</v>
      </c>
      <c r="L41">
        <v>1</v>
      </c>
      <c r="M41" t="s">
        <v>47</v>
      </c>
      <c r="N41" t="s">
        <v>49</v>
      </c>
      <c r="O41" t="s">
        <v>50</v>
      </c>
      <c r="P41" t="s">
        <v>51</v>
      </c>
      <c r="Q41" t="s">
        <v>52</v>
      </c>
      <c r="R41" t="s">
        <v>53</v>
      </c>
      <c r="T41" t="s">
        <v>75</v>
      </c>
      <c r="U41" t="s">
        <v>116</v>
      </c>
    </row>
    <row r="42" spans="1:21" x14ac:dyDescent="0.3">
      <c r="A42" t="s">
        <v>192</v>
      </c>
      <c r="B42" s="6" t="str">
        <f>HYPERLINK("http://data.ntsb.gov/carol-repgen/api/Aviation/ReportMain/GenerateNewestReport/100698/pdf","AccidentReport")</f>
        <v>AccidentReport</v>
      </c>
      <c r="C42" t="s">
        <v>193</v>
      </c>
      <c r="D42" t="s">
        <v>194</v>
      </c>
      <c r="E42" t="s">
        <v>195</v>
      </c>
      <c r="F42" t="s">
        <v>46</v>
      </c>
      <c r="G42">
        <v>31.107500000000002</v>
      </c>
      <c r="H42">
        <v>-92.716391999999999</v>
      </c>
      <c r="J42">
        <v>1</v>
      </c>
      <c r="K42" t="s">
        <v>67</v>
      </c>
      <c r="L42">
        <v>1</v>
      </c>
      <c r="M42" t="s">
        <v>47</v>
      </c>
      <c r="N42" t="s">
        <v>49</v>
      </c>
      <c r="O42" t="s">
        <v>50</v>
      </c>
      <c r="P42" t="s">
        <v>51</v>
      </c>
      <c r="Q42" t="s">
        <v>52</v>
      </c>
      <c r="R42" t="s">
        <v>53</v>
      </c>
      <c r="T42" t="s">
        <v>75</v>
      </c>
      <c r="U42" t="s">
        <v>70</v>
      </c>
    </row>
    <row r="43" spans="1:21" x14ac:dyDescent="0.3">
      <c r="A43" t="s">
        <v>196</v>
      </c>
      <c r="B43" s="6" t="str">
        <f>HYPERLINK("http://data.ntsb.gov/carol-repgen/api/Aviation/ReportMain/GenerateNewestReport/100713/pdf","AccidentReport")</f>
        <v>AccidentReport</v>
      </c>
      <c r="C43" t="s">
        <v>197</v>
      </c>
      <c r="D43" t="s">
        <v>198</v>
      </c>
      <c r="E43" t="s">
        <v>165</v>
      </c>
      <c r="F43" t="s">
        <v>46</v>
      </c>
      <c r="G43">
        <v>37.913887000000003</v>
      </c>
      <c r="H43">
        <v>-77.141113000000004</v>
      </c>
      <c r="J43">
        <v>1</v>
      </c>
      <c r="K43" t="s">
        <v>67</v>
      </c>
      <c r="L43">
        <v>1</v>
      </c>
      <c r="M43" t="s">
        <v>47</v>
      </c>
      <c r="N43" t="s">
        <v>49</v>
      </c>
      <c r="O43" t="s">
        <v>50</v>
      </c>
      <c r="P43" t="s">
        <v>51</v>
      </c>
      <c r="Q43" t="s">
        <v>52</v>
      </c>
      <c r="R43" t="s">
        <v>53</v>
      </c>
      <c r="T43" t="s">
        <v>75</v>
      </c>
      <c r="U43" t="s">
        <v>70</v>
      </c>
    </row>
    <row r="44" spans="1:21" x14ac:dyDescent="0.3">
      <c r="A44" t="s">
        <v>199</v>
      </c>
      <c r="B44" s="6" t="str">
        <f>HYPERLINK("http://data.ntsb.gov/carol-repgen/api/Aviation/ReportMain/GenerateNewestReport/100734/pdf","AccidentReport")</f>
        <v>AccidentReport</v>
      </c>
      <c r="C44" t="s">
        <v>200</v>
      </c>
      <c r="D44" t="s">
        <v>170</v>
      </c>
      <c r="E44" t="s">
        <v>171</v>
      </c>
      <c r="F44" t="s">
        <v>46</v>
      </c>
      <c r="G44">
        <v>41.974445000000003</v>
      </c>
      <c r="H44">
        <v>-87.890556000000004</v>
      </c>
      <c r="J44">
        <v>1</v>
      </c>
      <c r="K44" t="s">
        <v>67</v>
      </c>
      <c r="L44">
        <v>1</v>
      </c>
      <c r="M44" t="s">
        <v>47</v>
      </c>
      <c r="N44" t="s">
        <v>49</v>
      </c>
      <c r="O44" t="s">
        <v>50</v>
      </c>
      <c r="P44" t="s">
        <v>51</v>
      </c>
      <c r="Q44" t="s">
        <v>52</v>
      </c>
      <c r="R44" t="s">
        <v>53</v>
      </c>
      <c r="T44" t="s">
        <v>69</v>
      </c>
      <c r="U44" t="s">
        <v>111</v>
      </c>
    </row>
    <row r="45" spans="1:21" x14ac:dyDescent="0.3">
      <c r="A45" t="s">
        <v>201</v>
      </c>
      <c r="B45" s="6" t="str">
        <f>HYPERLINK("http://data.ntsb.gov/carol-repgen/api/Aviation/ReportMain/GenerateNewestReport/100797/pdf","AccidentReport")</f>
        <v>AccidentReport</v>
      </c>
      <c r="C45" t="s">
        <v>202</v>
      </c>
      <c r="D45" t="s">
        <v>203</v>
      </c>
      <c r="E45" t="s">
        <v>204</v>
      </c>
      <c r="F45" t="s">
        <v>46</v>
      </c>
      <c r="G45">
        <v>39.101387000000003</v>
      </c>
      <c r="H45">
        <v>-94.477500000000006</v>
      </c>
      <c r="K45" t="s">
        <v>47</v>
      </c>
      <c r="L45">
        <v>1</v>
      </c>
      <c r="M45" t="s">
        <v>48</v>
      </c>
      <c r="N45" t="s">
        <v>49</v>
      </c>
      <c r="O45" t="s">
        <v>50</v>
      </c>
      <c r="P45" t="s">
        <v>51</v>
      </c>
      <c r="Q45" t="s">
        <v>52</v>
      </c>
      <c r="R45" t="s">
        <v>53</v>
      </c>
      <c r="T45" t="s">
        <v>115</v>
      </c>
      <c r="U45" t="s">
        <v>70</v>
      </c>
    </row>
    <row r="46" spans="1:21" x14ac:dyDescent="0.3">
      <c r="A46" t="s">
        <v>205</v>
      </c>
      <c r="B46" s="6" t="str">
        <f>HYPERLINK("http://data.ntsb.gov/carol-repgen/api/Aviation/ReportMain/GenerateNewestReport/100783/pdf","AccidentReport")</f>
        <v>AccidentReport</v>
      </c>
      <c r="C46" t="s">
        <v>206</v>
      </c>
      <c r="D46" t="s">
        <v>44</v>
      </c>
      <c r="E46" t="s">
        <v>45</v>
      </c>
      <c r="F46" t="s">
        <v>46</v>
      </c>
      <c r="G46">
        <v>39.749442999999999</v>
      </c>
      <c r="H46">
        <v>-105.000801</v>
      </c>
      <c r="K46" t="s">
        <v>47</v>
      </c>
      <c r="L46">
        <v>1</v>
      </c>
      <c r="M46" t="s">
        <v>48</v>
      </c>
      <c r="N46" t="s">
        <v>49</v>
      </c>
      <c r="O46" t="s">
        <v>50</v>
      </c>
      <c r="P46" t="s">
        <v>51</v>
      </c>
      <c r="Q46" t="s">
        <v>52</v>
      </c>
      <c r="R46" t="s">
        <v>53</v>
      </c>
      <c r="T46" t="s">
        <v>62</v>
      </c>
      <c r="U46" t="s">
        <v>63</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FB739-6B86-47BC-A200-F5F437AA9A39}">
  <sheetPr codeName="Sheet3"/>
  <dimension ref="A1:C12"/>
  <sheetViews>
    <sheetView workbookViewId="0">
      <selection sqref="A1:XFD1"/>
    </sheetView>
  </sheetViews>
  <sheetFormatPr defaultRowHeight="14.4" x14ac:dyDescent="0.3"/>
  <cols>
    <col min="1" max="1" width="12.88671875" bestFit="1" customWidth="1"/>
    <col min="2" max="2" width="5.6640625" bestFit="1" customWidth="1"/>
    <col min="3" max="3" width="5.77734375" bestFit="1" customWidth="1"/>
  </cols>
  <sheetData>
    <row r="1" spans="1:3" s="8" customFormat="1" x14ac:dyDescent="0.3">
      <c r="A1" s="7" t="s">
        <v>207</v>
      </c>
    </row>
    <row r="2" spans="1:3" s="5" customFormat="1" x14ac:dyDescent="0.3">
      <c r="A2" s="5" t="s">
        <v>208</v>
      </c>
      <c r="B2" s="5" t="s">
        <v>90</v>
      </c>
      <c r="C2" s="5" t="s">
        <v>209</v>
      </c>
    </row>
    <row r="3" spans="1:3" x14ac:dyDescent="0.3">
      <c r="A3">
        <v>2010</v>
      </c>
      <c r="B3">
        <v>1</v>
      </c>
      <c r="C3">
        <v>30</v>
      </c>
    </row>
    <row r="4" spans="1:3" x14ac:dyDescent="0.3">
      <c r="A4">
        <v>2011</v>
      </c>
      <c r="B4">
        <v>0</v>
      </c>
      <c r="C4">
        <v>33</v>
      </c>
    </row>
    <row r="5" spans="1:3" x14ac:dyDescent="0.3">
      <c r="A5">
        <v>2012</v>
      </c>
      <c r="B5">
        <v>0</v>
      </c>
      <c r="C5">
        <v>27</v>
      </c>
    </row>
    <row r="6" spans="1:3" x14ac:dyDescent="0.3">
      <c r="A6">
        <v>2013</v>
      </c>
      <c r="B6">
        <v>2</v>
      </c>
      <c r="C6">
        <v>22</v>
      </c>
    </row>
    <row r="7" spans="1:3" x14ac:dyDescent="0.3">
      <c r="A7">
        <v>2014</v>
      </c>
      <c r="B7">
        <v>0</v>
      </c>
      <c r="C7">
        <v>31</v>
      </c>
    </row>
    <row r="8" spans="1:3" x14ac:dyDescent="0.3">
      <c r="A8">
        <v>2015</v>
      </c>
      <c r="B8">
        <v>0</v>
      </c>
      <c r="C8">
        <v>28</v>
      </c>
    </row>
    <row r="9" spans="1:3" x14ac:dyDescent="0.3">
      <c r="A9">
        <v>2016</v>
      </c>
      <c r="B9">
        <v>0</v>
      </c>
      <c r="C9">
        <v>30</v>
      </c>
    </row>
    <row r="10" spans="1:3" x14ac:dyDescent="0.3">
      <c r="A10">
        <v>2017</v>
      </c>
      <c r="B10">
        <v>0</v>
      </c>
      <c r="C10">
        <v>33</v>
      </c>
    </row>
    <row r="11" spans="1:3" x14ac:dyDescent="0.3">
      <c r="A11">
        <v>2018</v>
      </c>
      <c r="B11">
        <v>1</v>
      </c>
      <c r="C11">
        <v>30</v>
      </c>
    </row>
    <row r="12" spans="1:3" x14ac:dyDescent="0.3">
      <c r="A12">
        <v>2019</v>
      </c>
      <c r="B12">
        <v>2</v>
      </c>
      <c r="C12">
        <v>40</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E028B-28E2-47A2-A70F-84E2713BA40B}">
  <sheetPr codeName="Sheet4"/>
  <dimension ref="A1:C12"/>
  <sheetViews>
    <sheetView workbookViewId="0">
      <selection sqref="A1:XFD1"/>
    </sheetView>
  </sheetViews>
  <sheetFormatPr defaultRowHeight="14.4" x14ac:dyDescent="0.3"/>
  <cols>
    <col min="1" max="1" width="12.88671875" bestFit="1" customWidth="1"/>
    <col min="2" max="2" width="29.109375" bestFit="1" customWidth="1"/>
    <col min="3" max="3" width="29.6640625" bestFit="1" customWidth="1"/>
  </cols>
  <sheetData>
    <row r="1" spans="1:3" s="8" customFormat="1" x14ac:dyDescent="0.3">
      <c r="A1" s="7" t="s">
        <v>210</v>
      </c>
    </row>
    <row r="2" spans="1:3" s="5" customFormat="1" x14ac:dyDescent="0.3">
      <c r="A2" s="5" t="s">
        <v>208</v>
      </c>
      <c r="B2" s="5" t="s">
        <v>211</v>
      </c>
      <c r="C2" s="5" t="s">
        <v>212</v>
      </c>
    </row>
    <row r="3" spans="1:3" x14ac:dyDescent="0.3">
      <c r="A3">
        <v>2010</v>
      </c>
      <c r="B3">
        <v>0.31140211292561665</v>
      </c>
      <c r="C3">
        <v>0.16900469641517377</v>
      </c>
    </row>
    <row r="4" spans="1:3" x14ac:dyDescent="0.3">
      <c r="A4">
        <v>2011</v>
      </c>
      <c r="B4">
        <v>0.34432577726066305</v>
      </c>
      <c r="C4">
        <v>0.18371131937294316</v>
      </c>
    </row>
    <row r="5" spans="1:3" x14ac:dyDescent="0.3">
      <c r="A5">
        <v>2012</v>
      </c>
      <c r="B5">
        <v>0.28751917593170589</v>
      </c>
      <c r="C5">
        <v>0.15235097873654316</v>
      </c>
    </row>
    <row r="6" spans="1:3" x14ac:dyDescent="0.3">
      <c r="A6">
        <v>2013</v>
      </c>
      <c r="B6">
        <v>0.23399535583035591</v>
      </c>
      <c r="C6">
        <v>0.12373703158573336</v>
      </c>
    </row>
    <row r="7" spans="1:3" x14ac:dyDescent="0.3">
      <c r="A7">
        <v>2014</v>
      </c>
      <c r="B7">
        <v>0.33773713504778868</v>
      </c>
      <c r="C7">
        <v>0.17471850312909568</v>
      </c>
    </row>
    <row r="8" spans="1:3" x14ac:dyDescent="0.3">
      <c r="A8">
        <v>2015</v>
      </c>
      <c r="B8">
        <v>0.30745003031127888</v>
      </c>
      <c r="C8">
        <v>0.15619961864978818</v>
      </c>
    </row>
    <row r="9" spans="1:3" x14ac:dyDescent="0.3">
      <c r="A9">
        <v>2016</v>
      </c>
      <c r="B9">
        <v>0.32457001505355731</v>
      </c>
      <c r="C9">
        <v>0.16398768190128629</v>
      </c>
    </row>
    <row r="10" spans="1:3" x14ac:dyDescent="0.3">
      <c r="A10">
        <v>2017</v>
      </c>
      <c r="B10">
        <v>0.35582438147479073</v>
      </c>
      <c r="C10">
        <v>0.17759706648394619</v>
      </c>
    </row>
    <row r="11" spans="1:3" x14ac:dyDescent="0.3">
      <c r="A11">
        <v>2018</v>
      </c>
      <c r="B11">
        <v>0.31492231024067519</v>
      </c>
      <c r="C11">
        <v>0.15553346058735451</v>
      </c>
    </row>
    <row r="12" spans="1:3" x14ac:dyDescent="0.3">
      <c r="A12">
        <v>2019</v>
      </c>
      <c r="B12">
        <v>0.41019485999177768</v>
      </c>
      <c r="C12">
        <v>0.2021385143051658</v>
      </c>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1130B-0BD5-467D-9D30-B7187CDCC93F}">
  <sheetPr codeName="Sheet5"/>
  <dimension ref="A1:K6"/>
  <sheetViews>
    <sheetView workbookViewId="0">
      <selection sqref="A1:XFD1"/>
    </sheetView>
  </sheetViews>
  <sheetFormatPr defaultRowHeight="14.4" x14ac:dyDescent="0.3"/>
  <cols>
    <col min="1" max="1" width="8.77734375" bestFit="1" customWidth="1"/>
    <col min="2" max="11" width="5.6640625" bestFit="1" customWidth="1"/>
  </cols>
  <sheetData>
    <row r="1" spans="1:11" s="8" customFormat="1" x14ac:dyDescent="0.3">
      <c r="A1" s="7" t="s">
        <v>213</v>
      </c>
    </row>
    <row r="2" spans="1:11" s="5" customFormat="1" x14ac:dyDescent="0.3">
      <c r="A2" s="5" t="s">
        <v>214</v>
      </c>
      <c r="B2" s="5" t="s">
        <v>215</v>
      </c>
      <c r="C2" s="5" t="s">
        <v>216</v>
      </c>
      <c r="D2" s="5" t="s">
        <v>217</v>
      </c>
      <c r="E2" s="5" t="s">
        <v>218</v>
      </c>
      <c r="F2" s="5" t="s">
        <v>219</v>
      </c>
      <c r="G2" s="5" t="s">
        <v>220</v>
      </c>
      <c r="H2" s="5" t="s">
        <v>221</v>
      </c>
      <c r="I2" s="5" t="s">
        <v>222</v>
      </c>
      <c r="J2" s="5" t="s">
        <v>223</v>
      </c>
      <c r="K2" s="5" t="s">
        <v>224</v>
      </c>
    </row>
    <row r="3" spans="1:11" x14ac:dyDescent="0.3">
      <c r="A3" t="s">
        <v>225</v>
      </c>
      <c r="B3">
        <v>1</v>
      </c>
      <c r="C3">
        <v>0</v>
      </c>
      <c r="D3">
        <v>0</v>
      </c>
      <c r="E3">
        <v>2</v>
      </c>
      <c r="F3">
        <v>0</v>
      </c>
      <c r="G3">
        <v>0</v>
      </c>
      <c r="H3">
        <v>0</v>
      </c>
      <c r="I3">
        <v>0</v>
      </c>
      <c r="J3">
        <v>1</v>
      </c>
      <c r="K3">
        <v>2</v>
      </c>
    </row>
    <row r="4" spans="1:11" x14ac:dyDescent="0.3">
      <c r="A4" t="s">
        <v>67</v>
      </c>
      <c r="B4">
        <v>0</v>
      </c>
      <c r="C4">
        <v>0</v>
      </c>
      <c r="D4">
        <v>0</v>
      </c>
      <c r="E4">
        <v>0</v>
      </c>
      <c r="F4">
        <v>0</v>
      </c>
      <c r="G4">
        <v>1</v>
      </c>
      <c r="H4">
        <v>1</v>
      </c>
      <c r="I4">
        <v>1</v>
      </c>
      <c r="J4">
        <v>0</v>
      </c>
      <c r="K4">
        <v>0</v>
      </c>
    </row>
    <row r="5" spans="1:11" x14ac:dyDescent="0.3">
      <c r="A5" t="s">
        <v>226</v>
      </c>
      <c r="B5">
        <v>15</v>
      </c>
      <c r="C5">
        <v>20</v>
      </c>
      <c r="D5">
        <v>16</v>
      </c>
      <c r="E5">
        <v>8</v>
      </c>
      <c r="F5">
        <v>13</v>
      </c>
      <c r="G5">
        <v>21</v>
      </c>
      <c r="H5">
        <v>17</v>
      </c>
      <c r="I5">
        <v>17</v>
      </c>
      <c r="J5">
        <v>17</v>
      </c>
      <c r="K5">
        <v>17</v>
      </c>
    </row>
    <row r="6" spans="1:11" x14ac:dyDescent="0.3">
      <c r="A6" t="s">
        <v>227</v>
      </c>
      <c r="B6">
        <v>14</v>
      </c>
      <c r="C6">
        <v>13</v>
      </c>
      <c r="D6">
        <v>11</v>
      </c>
      <c r="E6">
        <v>12</v>
      </c>
      <c r="F6">
        <v>18</v>
      </c>
      <c r="G6">
        <v>6</v>
      </c>
      <c r="H6">
        <v>12</v>
      </c>
      <c r="I6">
        <v>15</v>
      </c>
      <c r="J6">
        <v>12</v>
      </c>
      <c r="K6">
        <v>21</v>
      </c>
    </row>
  </sheetData>
  <mergeCells count="1">
    <mergeCell ref="A1:XF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5E8A3-291F-436A-B3AB-DAA6D5B11E40}">
  <sheetPr codeName="Sheet6"/>
  <dimension ref="A1:C13"/>
  <sheetViews>
    <sheetView workbookViewId="0">
      <selection sqref="A1:XFD1"/>
    </sheetView>
  </sheetViews>
  <sheetFormatPr defaultRowHeight="14.4" x14ac:dyDescent="0.3"/>
  <cols>
    <col min="1" max="1" width="23" bestFit="1" customWidth="1"/>
    <col min="2" max="2" width="5.6640625" bestFit="1" customWidth="1"/>
    <col min="3" max="3" width="9.6640625" bestFit="1" customWidth="1"/>
  </cols>
  <sheetData>
    <row r="1" spans="1:3" s="8" customFormat="1" x14ac:dyDescent="0.3">
      <c r="A1" s="7" t="s">
        <v>228</v>
      </c>
    </row>
    <row r="2" spans="1:3" s="5" customFormat="1" x14ac:dyDescent="0.3">
      <c r="A2" s="5" t="s">
        <v>229</v>
      </c>
      <c r="B2" s="5" t="s">
        <v>90</v>
      </c>
      <c r="C2" s="5" t="s">
        <v>230</v>
      </c>
    </row>
    <row r="3" spans="1:3" x14ac:dyDescent="0.3">
      <c r="A3" t="s">
        <v>75</v>
      </c>
      <c r="B3">
        <v>0</v>
      </c>
      <c r="C3">
        <v>13</v>
      </c>
    </row>
    <row r="4" spans="1:3" x14ac:dyDescent="0.3">
      <c r="A4" t="s">
        <v>62</v>
      </c>
      <c r="B4">
        <v>0</v>
      </c>
      <c r="C4">
        <v>6</v>
      </c>
    </row>
    <row r="5" spans="1:3" x14ac:dyDescent="0.3">
      <c r="A5" t="s">
        <v>106</v>
      </c>
      <c r="B5">
        <v>0</v>
      </c>
      <c r="C5">
        <v>6</v>
      </c>
    </row>
    <row r="6" spans="1:3" x14ac:dyDescent="0.3">
      <c r="A6" t="s">
        <v>69</v>
      </c>
      <c r="B6">
        <v>0</v>
      </c>
      <c r="C6">
        <v>4</v>
      </c>
    </row>
    <row r="7" spans="1:3" x14ac:dyDescent="0.3">
      <c r="A7" t="s">
        <v>54</v>
      </c>
      <c r="B7">
        <v>0</v>
      </c>
      <c r="C7">
        <v>4</v>
      </c>
    </row>
    <row r="8" spans="1:3" x14ac:dyDescent="0.3">
      <c r="A8" t="s">
        <v>130</v>
      </c>
      <c r="B8">
        <v>1</v>
      </c>
      <c r="C8">
        <v>2</v>
      </c>
    </row>
    <row r="9" spans="1:3" x14ac:dyDescent="0.3">
      <c r="A9" t="s">
        <v>115</v>
      </c>
      <c r="B9">
        <v>0</v>
      </c>
      <c r="C9">
        <v>3</v>
      </c>
    </row>
    <row r="10" spans="1:3" x14ac:dyDescent="0.3">
      <c r="A10" t="s">
        <v>161</v>
      </c>
      <c r="B10">
        <v>0</v>
      </c>
      <c r="C10">
        <v>2</v>
      </c>
    </row>
    <row r="11" spans="1:3" x14ac:dyDescent="0.3">
      <c r="A11" t="s">
        <v>92</v>
      </c>
      <c r="B11">
        <v>1</v>
      </c>
      <c r="C11">
        <v>0</v>
      </c>
    </row>
    <row r="12" spans="1:3" x14ac:dyDescent="0.3">
      <c r="A12" t="s">
        <v>101</v>
      </c>
      <c r="B12">
        <v>0</v>
      </c>
      <c r="C12">
        <v>1</v>
      </c>
    </row>
    <row r="13" spans="1:3" x14ac:dyDescent="0.3">
      <c r="A13" t="s">
        <v>158</v>
      </c>
      <c r="B13">
        <v>0</v>
      </c>
      <c r="C13">
        <v>1</v>
      </c>
    </row>
  </sheetData>
  <mergeCells count="1">
    <mergeCell ref="A1:XF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AA25-02F2-4FB7-9C30-9D6A4B930BF8}">
  <sheetPr codeName="Sheet7"/>
  <dimension ref="A1:C10"/>
  <sheetViews>
    <sheetView workbookViewId="0">
      <selection sqref="A1:XFD1"/>
    </sheetView>
  </sheetViews>
  <sheetFormatPr defaultRowHeight="14.4" x14ac:dyDescent="0.3"/>
  <cols>
    <col min="1" max="1" width="13.5546875" bestFit="1" customWidth="1"/>
    <col min="2" max="2" width="5.6640625" bestFit="1" customWidth="1"/>
    <col min="3" max="3" width="9.6640625" bestFit="1" customWidth="1"/>
  </cols>
  <sheetData>
    <row r="1" spans="1:3" s="8" customFormat="1" x14ac:dyDescent="0.3">
      <c r="A1" s="7" t="s">
        <v>231</v>
      </c>
    </row>
    <row r="2" spans="1:3" s="5" customFormat="1" x14ac:dyDescent="0.3">
      <c r="A2" s="5" t="s">
        <v>232</v>
      </c>
      <c r="B2" s="5" t="s">
        <v>90</v>
      </c>
      <c r="C2" s="5" t="s">
        <v>230</v>
      </c>
    </row>
    <row r="3" spans="1:3" x14ac:dyDescent="0.3">
      <c r="A3" t="s">
        <v>70</v>
      </c>
      <c r="B3">
        <v>1</v>
      </c>
      <c r="C3">
        <v>13</v>
      </c>
    </row>
    <row r="4" spans="1:3" x14ac:dyDescent="0.3">
      <c r="A4" t="s">
        <v>63</v>
      </c>
      <c r="B4">
        <v>1</v>
      </c>
      <c r="C4">
        <v>10</v>
      </c>
    </row>
    <row r="5" spans="1:3" x14ac:dyDescent="0.3">
      <c r="A5" t="s">
        <v>107</v>
      </c>
      <c r="B5">
        <v>0</v>
      </c>
      <c r="C5">
        <v>5</v>
      </c>
    </row>
    <row r="6" spans="1:3" x14ac:dyDescent="0.3">
      <c r="A6" t="s">
        <v>111</v>
      </c>
      <c r="B6">
        <v>0</v>
      </c>
      <c r="C6">
        <v>5</v>
      </c>
    </row>
    <row r="7" spans="1:3" x14ac:dyDescent="0.3">
      <c r="A7" t="s">
        <v>116</v>
      </c>
      <c r="B7">
        <v>0</v>
      </c>
      <c r="C7">
        <v>3</v>
      </c>
    </row>
    <row r="8" spans="1:3" x14ac:dyDescent="0.3">
      <c r="A8" t="s">
        <v>55</v>
      </c>
      <c r="B8">
        <v>0</v>
      </c>
      <c r="C8">
        <v>3</v>
      </c>
    </row>
    <row r="9" spans="1:3" x14ac:dyDescent="0.3">
      <c r="A9" t="s">
        <v>76</v>
      </c>
      <c r="B9">
        <v>0</v>
      </c>
      <c r="C9">
        <v>2</v>
      </c>
    </row>
    <row r="10" spans="1:3" x14ac:dyDescent="0.3">
      <c r="A10" t="s">
        <v>122</v>
      </c>
      <c r="B10">
        <v>0</v>
      </c>
      <c r="C10">
        <v>1</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87FFF-4C1F-4BFA-BC0C-5EC0B7AC7B02}">
  <sheetPr codeName="Sheet8"/>
  <dimension ref="A1:B12"/>
  <sheetViews>
    <sheetView workbookViewId="0">
      <selection sqref="A1:XFD1"/>
    </sheetView>
  </sheetViews>
  <sheetFormatPr defaultRowHeight="14.4" x14ac:dyDescent="0.3"/>
  <cols>
    <col min="1" max="1" width="12.88671875" bestFit="1" customWidth="1"/>
    <col min="2" max="2" width="20.21875" bestFit="1" customWidth="1"/>
  </cols>
  <sheetData>
    <row r="1" spans="1:2" s="8" customFormat="1" x14ac:dyDescent="0.3">
      <c r="A1" s="7" t="s">
        <v>233</v>
      </c>
    </row>
    <row r="2" spans="1:2" s="5" customFormat="1" x14ac:dyDescent="0.3">
      <c r="A2" s="5" t="s">
        <v>208</v>
      </c>
      <c r="B2" s="5" t="s">
        <v>234</v>
      </c>
    </row>
    <row r="3" spans="1:2" x14ac:dyDescent="0.3">
      <c r="A3">
        <v>2010</v>
      </c>
      <c r="B3">
        <v>177.50986</v>
      </c>
    </row>
    <row r="4" spans="1:2" x14ac:dyDescent="0.3">
      <c r="A4">
        <v>2011</v>
      </c>
      <c r="B4">
        <v>179.62965</v>
      </c>
    </row>
    <row r="5" spans="1:2" x14ac:dyDescent="0.3">
      <c r="A5">
        <v>2012</v>
      </c>
      <c r="B5">
        <v>177.22236000000001</v>
      </c>
    </row>
    <row r="6" spans="1:2" x14ac:dyDescent="0.3">
      <c r="A6">
        <v>2013</v>
      </c>
      <c r="B6">
        <v>177.79641000000001</v>
      </c>
    </row>
    <row r="7" spans="1:2" x14ac:dyDescent="0.3">
      <c r="A7">
        <v>2014</v>
      </c>
      <c r="B7">
        <v>177.42825999999999</v>
      </c>
    </row>
    <row r="8" spans="1:2" x14ac:dyDescent="0.3">
      <c r="A8">
        <v>2015</v>
      </c>
      <c r="B8">
        <v>179.2578</v>
      </c>
    </row>
    <row r="9" spans="1:2" x14ac:dyDescent="0.3">
      <c r="A9">
        <v>2016</v>
      </c>
      <c r="B9">
        <v>182.94057000000001</v>
      </c>
    </row>
    <row r="10" spans="1:2" x14ac:dyDescent="0.3">
      <c r="A10">
        <v>2017</v>
      </c>
      <c r="B10">
        <v>185.81388000000001</v>
      </c>
    </row>
    <row r="11" spans="1:2" x14ac:dyDescent="0.3">
      <c r="A11">
        <v>2018</v>
      </c>
      <c r="B11">
        <v>192.88453999999999</v>
      </c>
    </row>
    <row r="12" spans="1:2" x14ac:dyDescent="0.3">
      <c r="A12">
        <v>2019</v>
      </c>
      <c r="B12">
        <v>197.88410999999999</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6CDB3-6EAD-4ED8-A669-0BA49F86E996}">
  <sheetPr codeName="Sheet9"/>
  <dimension ref="A1:B12"/>
  <sheetViews>
    <sheetView workbookViewId="0">
      <selection sqref="A1:XFD1"/>
    </sheetView>
  </sheetViews>
  <sheetFormatPr defaultRowHeight="14.4" x14ac:dyDescent="0.3"/>
  <cols>
    <col min="1" max="1" width="12.88671875" bestFit="1" customWidth="1"/>
    <col min="2" max="2" width="19.6640625" bestFit="1" customWidth="1"/>
  </cols>
  <sheetData>
    <row r="1" spans="1:2" s="8" customFormat="1" x14ac:dyDescent="0.3">
      <c r="A1" s="7" t="s">
        <v>235</v>
      </c>
    </row>
    <row r="2" spans="1:2" s="5" customFormat="1" x14ac:dyDescent="0.3">
      <c r="A2" s="5" t="s">
        <v>208</v>
      </c>
      <c r="B2" s="5" t="s">
        <v>236</v>
      </c>
    </row>
    <row r="3" spans="1:2" x14ac:dyDescent="0.3">
      <c r="A3">
        <v>2010</v>
      </c>
      <c r="B3">
        <v>96.338459999999998</v>
      </c>
    </row>
    <row r="4" spans="1:2" x14ac:dyDescent="0.3">
      <c r="A4">
        <v>2011</v>
      </c>
      <c r="B4">
        <v>95.839470000000006</v>
      </c>
    </row>
    <row r="5" spans="1:2" x14ac:dyDescent="0.3">
      <c r="A5">
        <v>2012</v>
      </c>
      <c r="B5">
        <v>93.906779999999998</v>
      </c>
    </row>
    <row r="6" spans="1:2" x14ac:dyDescent="0.3">
      <c r="A6">
        <v>2013</v>
      </c>
      <c r="B6">
        <v>94.018960000000007</v>
      </c>
    </row>
    <row r="7" spans="1:2" x14ac:dyDescent="0.3">
      <c r="A7">
        <v>2014</v>
      </c>
      <c r="B7">
        <v>91.787360000000007</v>
      </c>
    </row>
    <row r="8" spans="1:2" x14ac:dyDescent="0.3">
      <c r="A8">
        <v>2015</v>
      </c>
      <c r="B8">
        <v>91.071709999999996</v>
      </c>
    </row>
    <row r="9" spans="1:2" x14ac:dyDescent="0.3">
      <c r="A9">
        <v>2016</v>
      </c>
      <c r="B9">
        <v>92.42998</v>
      </c>
    </row>
    <row r="10" spans="1:2" x14ac:dyDescent="0.3">
      <c r="A10">
        <v>2017</v>
      </c>
      <c r="B10">
        <v>92.742379999999997</v>
      </c>
    </row>
    <row r="11" spans="1:2" x14ac:dyDescent="0.3">
      <c r="A11">
        <v>2018</v>
      </c>
      <c r="B11">
        <v>95.261589999999998</v>
      </c>
    </row>
    <row r="12" spans="1:2" x14ac:dyDescent="0.3">
      <c r="A12">
        <v>2019</v>
      </c>
      <c r="B12">
        <v>97.514629999999997</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A5B1E45-8320-459B-919A-637B8C9D741C}"/>
</file>

<file path=customXml/itemProps2.xml><?xml version="1.0" encoding="utf-8"?>
<ds:datastoreItem xmlns:ds="http://schemas.openxmlformats.org/officeDocument/2006/customXml" ds:itemID="{8B97A3CF-7F4A-4037-9A15-12212ABA50C8}"/>
</file>

<file path=customXml/itemProps3.xml><?xml version="1.0" encoding="utf-8"?>
<ds:datastoreItem xmlns:ds="http://schemas.openxmlformats.org/officeDocument/2006/customXml" ds:itemID="{0791A24A-D609-4520-95EB-E4E026C7CB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Data_Part121</vt:lpstr>
      <vt:lpstr>Part121_Accidents</vt:lpstr>
      <vt:lpstr>Part121_AccRate</vt:lpstr>
      <vt:lpstr>Part121_AccSeverity</vt:lpstr>
      <vt:lpstr>Part121_DefiningEvent</vt:lpstr>
      <vt:lpstr>Part121_PhaseOfFlight</vt:lpstr>
      <vt:lpstr>Part121_FlightHours</vt:lpstr>
      <vt:lpstr>Part121_Departures</vt:lpstr>
      <vt:lpstr>Part121_Enplanements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Doble Nathan</dc:creator>
  <cp:lastModifiedBy>Doble Nathan</cp:lastModifiedBy>
  <dcterms:created xsi:type="dcterms:W3CDTF">2021-12-16T01:48:21Z</dcterms:created>
  <dcterms:modified xsi:type="dcterms:W3CDTF">2021-12-16T03:12:39Z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