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12.xml" ContentType="application/vnd.openxmlformats-officedocument.drawingml.chartshapes+xml"/>
  <Override PartName="/xl/drawings/drawing14.xml" ContentType="application/vnd.openxmlformats-officedocument.drawingml.chartshapes+xml"/>
  <Override PartName="/xl/drawings/drawing8.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xl/drawings/drawing18.xml" ContentType="application/vnd.openxmlformats-officedocument.drawing+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nt1\Office_Shares\RE\RE10\RE10_Common\Annual Reviews\2018 Annual Review\Tables for public links\"/>
    </mc:Choice>
  </mc:AlternateContent>
  <xr:revisionPtr revIDLastSave="0" documentId="13_ncr:1_{FD064545-350E-4C4C-867E-9ACB86B0DCFD}" xr6:coauthVersionLast="45" xr6:coauthVersionMax="45" xr10:uidLastSave="{00000000-0000-0000-0000-000000000000}"/>
  <bookViews>
    <workbookView xWindow="-120" yWindow="-120" windowWidth="29040" windowHeight="17640" xr2:uid="{F9A8FD22-B706-42AC-9F57-621B3A141DA5}"/>
  </bookViews>
  <sheets>
    <sheet name="Readme" sheetId="2" r:id="rId1"/>
    <sheet name="Data_Part135" sheetId="19" r:id="rId2"/>
    <sheet name="Part135_Scheduled_Accidents" sheetId="4" r:id="rId3"/>
    <sheet name="Part135_Scheduled_FlightHours" sheetId="5" r:id="rId4"/>
    <sheet name="Part135_Scheduled_Departures" sheetId="6" r:id="rId5"/>
    <sheet name="Part135_Scheduled_AccRate" sheetId="7" r:id="rId6"/>
    <sheet name="Part135_Scheduled_DefiningEvent" sheetId="8" r:id="rId7"/>
    <sheet name="Part135_Scheduled_PhaseOfFlight" sheetId="9" r:id="rId8"/>
    <sheet name="Part135_NonSched_FlightHours" sheetId="10" r:id="rId9"/>
    <sheet name="Part135_NonSched_FixedWing_Acci" sheetId="11" r:id="rId10"/>
    <sheet name="Part135_NonSched_Heli_Accidents" sheetId="12" r:id="rId11"/>
    <sheet name="Part135_NonSched_FixedWing_AccR" sheetId="13" r:id="rId12"/>
    <sheet name="Part135_NonSched_Heli_AccRate" sheetId="14" r:id="rId13"/>
    <sheet name="Part135_NonSched_FixedWing_Defi" sheetId="15" r:id="rId14"/>
    <sheet name="Part135_NonSched_FixedWing_Phas" sheetId="16" r:id="rId15"/>
    <sheet name="Part135_NonSched_Heli_DefiningE" sheetId="17" r:id="rId16"/>
    <sheet name="Part135_NonSched_Heli_PhaseOfFl" sheetId="18"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 i="19" l="1"/>
  <c r="V4" i="19"/>
  <c r="V5" i="19"/>
  <c r="V6" i="19"/>
  <c r="V7" i="19"/>
  <c r="V8" i="19"/>
  <c r="V9" i="19"/>
  <c r="V10" i="19"/>
  <c r="V11" i="19"/>
  <c r="V12" i="19"/>
  <c r="V13" i="19"/>
  <c r="V14" i="19"/>
  <c r="V15" i="19"/>
  <c r="V16" i="19"/>
  <c r="V17" i="19"/>
  <c r="V18" i="19"/>
  <c r="V19" i="19"/>
  <c r="V20" i="19"/>
  <c r="V21" i="19"/>
  <c r="V22" i="19"/>
  <c r="V23" i="19"/>
  <c r="V24" i="19"/>
  <c r="V25" i="19"/>
  <c r="V26" i="19"/>
  <c r="V27" i="19"/>
  <c r="V28" i="19"/>
  <c r="V29" i="19"/>
  <c r="V30" i="19"/>
  <c r="V31" i="19"/>
  <c r="V32" i="19"/>
  <c r="V33" i="19"/>
  <c r="V34" i="19"/>
  <c r="V35" i="19"/>
  <c r="V36" i="19"/>
  <c r="V37" i="19"/>
  <c r="V38" i="19"/>
  <c r="V39" i="19"/>
  <c r="V40" i="19"/>
  <c r="V41" i="19"/>
  <c r="V42" i="19"/>
  <c r="V43" i="19"/>
  <c r="V44" i="19"/>
</calcChain>
</file>

<file path=xl/sharedStrings.xml><?xml version="1.0" encoding="utf-8"?>
<sst xmlns="http://schemas.openxmlformats.org/spreadsheetml/2006/main" count="873" uniqueCount="360">
  <si>
    <t>Data_Part135</t>
  </si>
  <si>
    <t>This worksheet contains NTSB accident data (one row per accident aircraft) for all aircraft involved in accidents in calendar year 2018 while operating under 14 CFR 135. The data dictionary for this worksheet is shown below.</t>
  </si>
  <si>
    <t>Part135_Scheduled_Accidents</t>
  </si>
  <si>
    <t>This worksheet summarizes total and fatal scheduled Part 135 accidents from 2009 through 2018, using NTSB accident data.</t>
  </si>
  <si>
    <t>Part135_Scheduled_FlightHours</t>
  </si>
  <si>
    <t>This worksheet summarizes scheduled Part 135 flight hours from 2009 through 2018, using FAA activity data.</t>
  </si>
  <si>
    <t>Part135_Scheduled_Departures</t>
  </si>
  <si>
    <t>This worksheet summarizes scheduled Part 135 departures from 2009 through 2018, using FAA activity data.</t>
  </si>
  <si>
    <t>Part135_Scheduled_AccRate</t>
  </si>
  <si>
    <t>This worksheet summarizes accident rates for scheduled Part 135 operations from 2009 through 2018, using NTSB accident data and FAA activity data.</t>
  </si>
  <si>
    <t>Part135_Scheduled_DefiningEvent</t>
  </si>
  <si>
    <t>This worksheet summarizes the defining events for scheduled Part 135 accident aircraft in 2018, using NTSB accident data and occurrence categories developed by the CAST/ICAO Common Taxonomy Team.</t>
  </si>
  <si>
    <t>Part135_Scheduled_PhaseOfFlight</t>
  </si>
  <si>
    <t>This worksheet summarizes the phases of flight associated with the defining events for scheduled Part 135 accident aircraft in 2018, using NTSB accident data and phase of flight categories developed by the CAST/ICAO Common Taxonomy Team.</t>
  </si>
  <si>
    <t>Part135_NonSched_FlightHours</t>
  </si>
  <si>
    <t>This worksheet summarizes non-scheduled Part 135 flight hours from 2009 through 2018, using FAA activity data.</t>
  </si>
  <si>
    <t>Part135_NonSched_FixedWing_Acci</t>
  </si>
  <si>
    <t>This worksheet summarizes non-scheduled Part 135 accidents involving fixed-wing airplanes from 2009 through 2018, using NTSB accident data.</t>
  </si>
  <si>
    <t>Part135_NonSched_Heli_Accidents</t>
  </si>
  <si>
    <t>This worksheet summarizes non-scheduled Part 135 accidents involving helicopters from 2009 through 2018, using NTSB accident data.</t>
  </si>
  <si>
    <t>Part135_NonSched_FixedWing_AccR</t>
  </si>
  <si>
    <t>This worksheet summarizes accident rates for non-scheduled Part 135 accidents involving fixed-wing airplanes from 2009 through 2018, using NTSB accident data and FAA activity data.</t>
  </si>
  <si>
    <t>Part135_NonSched_Heli_AccRate</t>
  </si>
  <si>
    <t>This worksheet summarizes accident rates for non-scheduled Part 135 accidents involving helicopters from 2009 through 2018, using NTSB accident data and FAA activity data.</t>
  </si>
  <si>
    <t>Part135_NonSched_FixedWing_Defi</t>
  </si>
  <si>
    <t>This worksheet summarizes the defining events for accidents involving fixed-wing airplanes conducting scheduled Part 135 operations in 2018, using NTSB accident data and occurrence categories developed by the CAST/ICAO Common Taxonomy Team.</t>
  </si>
  <si>
    <t>Part135_NonSched_FixedWing_Phas</t>
  </si>
  <si>
    <t>This worksheet summarizes the phases of flight associated with the defining events for accidents involving fixed-wing airplanes conducting scheduled Part 135 operations in 2018, using NTSB accident data and occurrence categories developed by the CAST/ICAO Common Taxonomy Team.</t>
  </si>
  <si>
    <t>Part135_NonSched_Heli_DefiningE</t>
  </si>
  <si>
    <t>This worksheet summarizes the defining events for accidents involving helicopters conducting scheduled Part 135 operations in 2018, using NTSB accident data and occurrence categories developed by the CAST/ICAO Common Taxonomy Team.</t>
  </si>
  <si>
    <t>Part135_NonSched_Heli_PhaseOfFl</t>
  </si>
  <si>
    <t>This worksheet summarizes the phases of flight associated with the defining events for accidents involving helicopters conducting scheduled Part 135 operations in 2018, using NTSB accident data and occurrence categories developed by the CAST/ICAO Common Taxonomy Team.</t>
  </si>
  <si>
    <t>This workbook contains the following worksheets:</t>
  </si>
  <si>
    <t>Part 135 Accident Aircraft, 2018</t>
  </si>
  <si>
    <t>ntsb_no</t>
  </si>
  <si>
    <t>aircraft_key</t>
  </si>
  <si>
    <t>ev_date</t>
  </si>
  <si>
    <t>latitude</t>
  </si>
  <si>
    <t>longitude</t>
  </si>
  <si>
    <t>ev_city</t>
  </si>
  <si>
    <t>ev_state</t>
  </si>
  <si>
    <t>ev_country</t>
  </si>
  <si>
    <t>inj_tot_f</t>
  </si>
  <si>
    <t>inj_tot_s</t>
  </si>
  <si>
    <t>ev_highest_injury</t>
  </si>
  <si>
    <t>damage</t>
  </si>
  <si>
    <t>far_part</t>
  </si>
  <si>
    <t>oper_pax_cargo</t>
  </si>
  <si>
    <t>oper_dom_int</t>
  </si>
  <si>
    <t>oper_sched</t>
  </si>
  <si>
    <t>acft_category</t>
  </si>
  <si>
    <t>type_fly</t>
  </si>
  <si>
    <t>cictt_event</t>
  </si>
  <si>
    <t>cictt_phase</t>
  </si>
  <si>
    <t>intentional_act</t>
  </si>
  <si>
    <t>accident_report</t>
  </si>
  <si>
    <t>GAA18CA098</t>
  </si>
  <si>
    <t>413556N</t>
  </si>
  <si>
    <t>1090350W</t>
  </si>
  <si>
    <t>Rock Springs</t>
  </si>
  <si>
    <t>WY</t>
  </si>
  <si>
    <t>USA</t>
  </si>
  <si>
    <t>NONE</t>
  </si>
  <si>
    <t>SUBS</t>
  </si>
  <si>
    <t xml:space="preserve">135 </t>
  </si>
  <si>
    <t>CARG</t>
  </si>
  <si>
    <t>DOM</t>
  </si>
  <si>
    <t>NSCH</t>
  </si>
  <si>
    <t xml:space="preserve">AIR </t>
  </si>
  <si>
    <t>LOC-G</t>
  </si>
  <si>
    <t>TXI</t>
  </si>
  <si>
    <t>No</t>
  </si>
  <si>
    <t>ANC18LA025</t>
  </si>
  <si>
    <t>580704N</t>
  </si>
  <si>
    <t>1523311W</t>
  </si>
  <si>
    <t>Kodiak</t>
  </si>
  <si>
    <t>AK</t>
  </si>
  <si>
    <t>LDG</t>
  </si>
  <si>
    <t>GAA18CA117</t>
  </si>
  <si>
    <t>341232N</t>
  </si>
  <si>
    <t>1172413W</t>
  </si>
  <si>
    <t>Wrightwood</t>
  </si>
  <si>
    <t>CA</t>
  </si>
  <si>
    <t>HELI</t>
  </si>
  <si>
    <t>LOC-I</t>
  </si>
  <si>
    <t>CEN18LA094</t>
  </si>
  <si>
    <t>413106N</t>
  </si>
  <si>
    <t>0814054W</t>
  </si>
  <si>
    <t>Cleveland</t>
  </si>
  <si>
    <t>OH</t>
  </si>
  <si>
    <t xml:space="preserve">PAX </t>
  </si>
  <si>
    <t>RE</t>
  </si>
  <si>
    <t>WPR18MA087</t>
  </si>
  <si>
    <t>355802N</t>
  </si>
  <si>
    <t>1134608W</t>
  </si>
  <si>
    <t>Peach Springs</t>
  </si>
  <si>
    <t>AZ</t>
  </si>
  <si>
    <t>FATL</t>
  </si>
  <si>
    <t>DEST</t>
  </si>
  <si>
    <t>APR</t>
  </si>
  <si>
    <t>GAA18CA126</t>
  </si>
  <si>
    <t>642152N</t>
  </si>
  <si>
    <t>1503214W</t>
  </si>
  <si>
    <t>Nenana</t>
  </si>
  <si>
    <t>ARC</t>
  </si>
  <si>
    <t>GAA18CA138</t>
  </si>
  <si>
    <t>300214N</t>
  </si>
  <si>
    <t>0915254W</t>
  </si>
  <si>
    <t>New Iberia</t>
  </si>
  <si>
    <t>LA</t>
  </si>
  <si>
    <t>CEN18LA112</t>
  </si>
  <si>
    <t>455234N</t>
  </si>
  <si>
    <t>0843813W</t>
  </si>
  <si>
    <t>Mackinac Island</t>
  </si>
  <si>
    <t>MI</t>
  </si>
  <si>
    <t>SCF-NP</t>
  </si>
  <si>
    <t>CEN18LA115</t>
  </si>
  <si>
    <t>434552N</t>
  </si>
  <si>
    <t>0875105W</t>
  </si>
  <si>
    <t>Sheboygan</t>
  </si>
  <si>
    <t>WI</t>
  </si>
  <si>
    <t>GAA18CA167</t>
  </si>
  <si>
    <t>403615N</t>
  </si>
  <si>
    <t>0982535W</t>
  </si>
  <si>
    <t>Hastings</t>
  </si>
  <si>
    <t>NE</t>
  </si>
  <si>
    <t>ANC18LA027</t>
  </si>
  <si>
    <t>721803N</t>
  </si>
  <si>
    <t>1484741W</t>
  </si>
  <si>
    <t>SERS</t>
  </si>
  <si>
    <t>CTOL</t>
  </si>
  <si>
    <t>TOF</t>
  </si>
  <si>
    <t>GAA18CA187</t>
  </si>
  <si>
    <t>584047N</t>
  </si>
  <si>
    <t>1563922W</t>
  </si>
  <si>
    <t>King Salmon</t>
  </si>
  <si>
    <t>ANC18LA031</t>
  </si>
  <si>
    <t>702923N</t>
  </si>
  <si>
    <t>1573017W</t>
  </si>
  <si>
    <t>Atqasuk</t>
  </si>
  <si>
    <t>MINR</t>
  </si>
  <si>
    <t>UIMC</t>
  </si>
  <si>
    <t>ENR</t>
  </si>
  <si>
    <t>CEN18LA146</t>
  </si>
  <si>
    <t>431059N</t>
  </si>
  <si>
    <t>1023336W</t>
  </si>
  <si>
    <t>Pine Ridge</t>
  </si>
  <si>
    <t>SD</t>
  </si>
  <si>
    <t>ICE</t>
  </si>
  <si>
    <t>CEN18LA164</t>
  </si>
  <si>
    <t>433455N</t>
  </si>
  <si>
    <t>0964431W</t>
  </si>
  <si>
    <t>Sioux Falls</t>
  </si>
  <si>
    <t>GAA18CA289</t>
  </si>
  <si>
    <t>590460N</t>
  </si>
  <si>
    <t>1381201W</t>
  </si>
  <si>
    <t>Yakutat</t>
  </si>
  <si>
    <t>OTHR</t>
  </si>
  <si>
    <t>STD</t>
  </si>
  <si>
    <t>GAA18CA321</t>
  </si>
  <si>
    <t>551301N</t>
  </si>
  <si>
    <t>1321401W</t>
  </si>
  <si>
    <t>Ketchikan</t>
  </si>
  <si>
    <t>CEN18FA215</t>
  </si>
  <si>
    <t>440102N</t>
  </si>
  <si>
    <t>0883258W</t>
  </si>
  <si>
    <t>Oshkosh</t>
  </si>
  <si>
    <t>LALT</t>
  </si>
  <si>
    <t>MNV</t>
  </si>
  <si>
    <t>ANC18FA045B</t>
  </si>
  <si>
    <t>611615N</t>
  </si>
  <si>
    <t>1503308W</t>
  </si>
  <si>
    <t>Anchorage</t>
  </si>
  <si>
    <t>MAC</t>
  </si>
  <si>
    <t>WPR18LA209</t>
  </si>
  <si>
    <t>260428N</t>
  </si>
  <si>
    <t>0800903W</t>
  </si>
  <si>
    <t>Fort Lauderdale</t>
  </si>
  <si>
    <t>FL</t>
  </si>
  <si>
    <t>INT</t>
  </si>
  <si>
    <t>ANC18LA046</t>
  </si>
  <si>
    <t>670114N</t>
  </si>
  <si>
    <t>1584743W</t>
  </si>
  <si>
    <t>Ambler</t>
  </si>
  <si>
    <t>LOLI</t>
  </si>
  <si>
    <t>ICL</t>
  </si>
  <si>
    <t>GAA18CA366</t>
  </si>
  <si>
    <t>604030N</t>
  </si>
  <si>
    <t>1444431W</t>
  </si>
  <si>
    <t>Cordova</t>
  </si>
  <si>
    <t>ANC18LA049</t>
  </si>
  <si>
    <t>404718N</t>
  </si>
  <si>
    <t>1115840W</t>
  </si>
  <si>
    <t>Salt Lake City</t>
  </si>
  <si>
    <t>UT</t>
  </si>
  <si>
    <t>F-NI</t>
  </si>
  <si>
    <t>GAA18CA409</t>
  </si>
  <si>
    <t>415827N</t>
  </si>
  <si>
    <t>0875428W</t>
  </si>
  <si>
    <t>Chicago</t>
  </si>
  <si>
    <t>IL</t>
  </si>
  <si>
    <t>SCHD</t>
  </si>
  <si>
    <t>GCOL</t>
  </si>
  <si>
    <t>CEN18FA259</t>
  </si>
  <si>
    <t>414255N</t>
  </si>
  <si>
    <t>0873728W</t>
  </si>
  <si>
    <t>ANC18FA053</t>
  </si>
  <si>
    <t>551527N</t>
  </si>
  <si>
    <t>1323613W</t>
  </si>
  <si>
    <t>Hydaburg</t>
  </si>
  <si>
    <t>ANC18FA055</t>
  </si>
  <si>
    <t>614356N</t>
  </si>
  <si>
    <t>1500253W</t>
  </si>
  <si>
    <t>Willow</t>
  </si>
  <si>
    <t>ANC18CA056</t>
  </si>
  <si>
    <t>665608N</t>
  </si>
  <si>
    <t>1564623W</t>
  </si>
  <si>
    <t>Kobuk</t>
  </si>
  <si>
    <t>ANC18FA063</t>
  </si>
  <si>
    <t>624725N</t>
  </si>
  <si>
    <t>1511331W</t>
  </si>
  <si>
    <t>Talkeetna</t>
  </si>
  <si>
    <t>UNK</t>
  </si>
  <si>
    <t>ANC18LA064</t>
  </si>
  <si>
    <t>594445N</t>
  </si>
  <si>
    <t>1545503W</t>
  </si>
  <si>
    <t>Iliamna</t>
  </si>
  <si>
    <t>SCF-PP</t>
  </si>
  <si>
    <t>WPR18LA221</t>
  </si>
  <si>
    <t>211623N</t>
  </si>
  <si>
    <t>1574222W</t>
  </si>
  <si>
    <t>Honolulu</t>
  </si>
  <si>
    <t>HI</t>
  </si>
  <si>
    <t>GAA18CA491</t>
  </si>
  <si>
    <t>700755N</t>
  </si>
  <si>
    <t>1433726W</t>
  </si>
  <si>
    <t>Barter Island</t>
  </si>
  <si>
    <t>GAA18CA492</t>
  </si>
  <si>
    <t>670260N</t>
  </si>
  <si>
    <t>1585436W</t>
  </si>
  <si>
    <t>ANC18LA067</t>
  </si>
  <si>
    <t>594749N</t>
  </si>
  <si>
    <t>1540747W</t>
  </si>
  <si>
    <t>Pedro Bay</t>
  </si>
  <si>
    <t>GAA18CA534</t>
  </si>
  <si>
    <t>601704N</t>
  </si>
  <si>
    <t>1522712W</t>
  </si>
  <si>
    <t>Girdwood</t>
  </si>
  <si>
    <t>RAMP</t>
  </si>
  <si>
    <t>DCA18CA303</t>
  </si>
  <si>
    <t>290204N</t>
  </si>
  <si>
    <t>0952647W</t>
  </si>
  <si>
    <t>40 nm vicinity south of Lake Jackson</t>
  </si>
  <si>
    <t>TX</t>
  </si>
  <si>
    <t>TURB</t>
  </si>
  <si>
    <t>CEN18FA386</t>
  </si>
  <si>
    <t>620422N</t>
  </si>
  <si>
    <t>1531105W</t>
  </si>
  <si>
    <t>Rainy Pass</t>
  </si>
  <si>
    <t>CFIT</t>
  </si>
  <si>
    <t>ERA18FA264</t>
  </si>
  <si>
    <t>345022N</t>
  </si>
  <si>
    <t>0822055W</t>
  </si>
  <si>
    <t>Greenville</t>
  </si>
  <si>
    <t>SC</t>
  </si>
  <si>
    <t>GAA18CA571</t>
  </si>
  <si>
    <t>332348N</t>
  </si>
  <si>
    <t>1054709W</t>
  </si>
  <si>
    <t>Ruidoso</t>
  </si>
  <si>
    <t>NM</t>
  </si>
  <si>
    <t>ANC19CA002</t>
  </si>
  <si>
    <t>634622N</t>
  </si>
  <si>
    <t>1714405W</t>
  </si>
  <si>
    <t>Gambell</t>
  </si>
  <si>
    <t>WPR19LA028</t>
  </si>
  <si>
    <t>194420N</t>
  </si>
  <si>
    <t>1560244W</t>
  </si>
  <si>
    <t>Kailua</t>
  </si>
  <si>
    <t>CEN19TA075</t>
  </si>
  <si>
    <t>443259N</t>
  </si>
  <si>
    <t>0912329W</t>
  </si>
  <si>
    <t>Strum</t>
  </si>
  <si>
    <t>Scheduled Part 135 Accidents, 2009-2018</t>
  </si>
  <si>
    <t>Calendar Year</t>
  </si>
  <si>
    <t>Fatal</t>
  </si>
  <si>
    <t>Total</t>
  </si>
  <si>
    <t>Scheduled Part 135 Flight Hours, 2009-2018</t>
  </si>
  <si>
    <t>Flight Hours (100,000s)</t>
  </si>
  <si>
    <t>Scheduled Part 135 Departures, 2009-2018</t>
  </si>
  <si>
    <t>Departures (100,000s)</t>
  </si>
  <si>
    <t>Scheduled Part 135 Accident Rate, 2009-2018</t>
  </si>
  <si>
    <t>Accidents per 100,000 Departures</t>
  </si>
  <si>
    <t>Accidents per 100,000 Flight Hours</t>
  </si>
  <si>
    <t>Defining Event for Scheduled Part 135 Accidents, 2018</t>
  </si>
  <si>
    <t>Defining Event</t>
  </si>
  <si>
    <t>Non-Fatal</t>
  </si>
  <si>
    <t>Abnormal Runway Contact</t>
  </si>
  <si>
    <t>Ground Collision</t>
  </si>
  <si>
    <t>Phase of Flight for Scheduled Part 135 Accidents, 2018</t>
  </si>
  <si>
    <t>Phase of Flight</t>
  </si>
  <si>
    <t>Landing</t>
  </si>
  <si>
    <t>Standing</t>
  </si>
  <si>
    <t>Non-Scheduled Part 135 Flight Hours, 2009-2018</t>
  </si>
  <si>
    <t>Helicopter</t>
  </si>
  <si>
    <t>Fixed Wing</t>
  </si>
  <si>
    <t>Non-Scheduled Part 135 Accidents (Fixed-Wing), 2009-2018</t>
  </si>
  <si>
    <t>Non-Scheduled Part 135 Accidents (Helicopters), 2009-2018</t>
  </si>
  <si>
    <t>Non-Scheduled Part 135 Accident Rates (Fixed-Wing), 2009-2018</t>
  </si>
  <si>
    <t>Non-Scheduled Part 135 Accident Rates (Helicopters), 2009-2018</t>
  </si>
  <si>
    <t>Defining Event for Non-Scheduled Part 135 Accidents (Fixed-Wing), 2018</t>
  </si>
  <si>
    <t>Loss of Control-Ground</t>
  </si>
  <si>
    <t>System Malfunction (Non-Powerplant)</t>
  </si>
  <si>
    <t>Unintended Flight in IMC</t>
  </si>
  <si>
    <t>Controlled Flight Into Terrain</t>
  </si>
  <si>
    <t>Loss of Control-Inflight</t>
  </si>
  <si>
    <t>Loss of Separation/Midair Collision</t>
  </si>
  <si>
    <t>Collision with Obstacle (Takeoff/Landing)</t>
  </si>
  <si>
    <t>Fire/Smoke (Non-Impact)</t>
  </si>
  <si>
    <t>Icing</t>
  </si>
  <si>
    <t>Loss of Lifting Conditions</t>
  </si>
  <si>
    <t>Runway Excursion</t>
  </si>
  <si>
    <t>System Malfunction (Powerplant)</t>
  </si>
  <si>
    <t>Turbulence Encounter</t>
  </si>
  <si>
    <t>Unknown or Undetermined</t>
  </si>
  <si>
    <t>Phase of Flight for Non-Scheduled Part 135 Accidents (Fixed-Wing), 2018</t>
  </si>
  <si>
    <t>En Route</t>
  </si>
  <si>
    <t>Taxi</t>
  </si>
  <si>
    <t>Initial Climb</t>
  </si>
  <si>
    <t>Approach</t>
  </si>
  <si>
    <t>Takeoff</t>
  </si>
  <si>
    <t>Defining Event for Non-Scheduled Part 135 Accidents (Helicopters), 2018</t>
  </si>
  <si>
    <t>Low Altitude Operations</t>
  </si>
  <si>
    <t>Ground Handling</t>
  </si>
  <si>
    <t>Other</t>
  </si>
  <si>
    <t>Phase of Flight for Non-Scheduled Part 135 Accidents (Helicopters), 2018</t>
  </si>
  <si>
    <t>Maneuvering</t>
  </si>
  <si>
    <t>Data dictionary:</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</si>
  <si>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</si>
  <si>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</si>
  <si>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</si>
  <si>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</si>
  <si>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city or place location closest to the site of the event.</t>
  </si>
  <si>
    <t>The state in which the event occurred (if in the US). Also includes the Pacific Ocean as PO, the Caribbean Sea as CB, the Atlantic Ocean as AO, the Gulf of Mexico as GM, and Puerto Rico as PR.</t>
  </si>
  <si>
    <t>The country in which the event took place.</t>
  </si>
  <si>
    <t>The total number of fatalities that resulted from an event.</t>
  </si>
  <si>
    <t>The total number of serious injuries that resulted from an event.</t>
  </si>
  <si>
    <t>Indicates the highest level of injury among all injuries sustained as a result of the event. (FATL=fatal, SERS=serious, MINR=minor, NONE=none, UNK=unknown)</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</si>
  <si>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</si>
  <si>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</si>
  <si>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</si>
  <si>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</si>
  <si>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</si>
  <si>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</si>
  <si>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</si>
  <si>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defining event of the accident aircraft. For a list of event codes, see http://www.intlaviationstandards.org/Documents/OccurrenceCategoryDefinitions.pdf</t>
  </si>
  <si>
    <t>The phase of flight associated with the defining event of the accident aircraft. For a list of phase of flight codes, see http://www.intlaviationstandards.org/Documents/PhaseofFlightDefinitions.pdf</t>
  </si>
  <si>
    <t>Indicates if the accident flight involved an intentional act (such as suicide, sabotage, stolen aircraft, or terrorism). In this report, accidents involving intentional acts are included in accident counts but are excluded from accident rate computations.</t>
  </si>
  <si>
    <t>A link to the NTSB accident report.</t>
  </si>
  <si>
    <t>2011*</t>
  </si>
  <si>
    <t>Arctic Ocean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</si>
</sst>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2" fillId="0" borderId="0" xfId="0" applyFont="1" applyAlignment="1">
      <alignment vertical="center"/>
    </xf>
    <xf numFmtId="14" fontId="0" fillId="0" borderId="0" xfId="0" applyNumberFormat="1"/>
    <xf numFmtId="0" fontId="3" fillId="0" borderId="0" xfId="1"/>
    <xf numFmtId="0" fontId="4" fillId="0" borderId="0" xfId="0" applyFont="1"/>
    <xf numFmtId="0" fontId="0" fillId="0" borderId="0" xfId="0" applyAlignment="1">
      <alignment horizontal="right"/>
    </xf>
    <xf numFmtId="0" fontId="1" fillId="0" borderId="0" xfId="0" applyFont="1" applyAlignment="1">
      <alignment horizontal="left"/>
    </xf>
    <xf numFmtId="0" fontId="0" fillId="0" borderId="0" xfId="0"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1"/>
          <c:order val="0"/>
          <c:tx>
            <c:strRef>
              <c:f>Part135_Scheduled_Accidents!$C$2</c:f>
              <c:strCache>
                <c:ptCount val="1"/>
                <c:pt idx="0">
                  <c:v>Total</c:v>
                </c:pt>
              </c:strCache>
            </c:strRef>
          </c:tx>
          <c:spPr>
            <a:solidFill>
              <a:srgbClr val="67A3F3"/>
            </a:solidFill>
            <a:ln w="6350">
              <a:solidFill>
                <a:srgbClr val="1A3B69"/>
              </a:solidFill>
              <a:prstDash val="solid"/>
            </a:ln>
          </c:spPr>
          <c:invertIfNegative val="0"/>
          <c:cat>
            <c:numRef>
              <c:f>Part135_Scheduled_Accidents!$A$3:$A$12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Part135_Scheduled_Accidents!$C$3:$C$12</c:f>
              <c:numCache>
                <c:formatCode>General</c:formatCode>
                <c:ptCount val="10"/>
                <c:pt idx="0">
                  <c:v>2</c:v>
                </c:pt>
                <c:pt idx="1">
                  <c:v>6</c:v>
                </c:pt>
                <c:pt idx="2">
                  <c:v>4</c:v>
                </c:pt>
                <c:pt idx="3">
                  <c:v>3</c:v>
                </c:pt>
                <c:pt idx="4">
                  <c:v>6</c:v>
                </c:pt>
                <c:pt idx="5">
                  <c:v>3</c:v>
                </c:pt>
                <c:pt idx="6">
                  <c:v>4</c:v>
                </c:pt>
                <c:pt idx="7">
                  <c:v>9</c:v>
                </c:pt>
                <c:pt idx="8">
                  <c:v>6</c:v>
                </c:pt>
                <c:pt idx="9">
                  <c:v>2</c:v>
                </c:pt>
              </c:numCache>
            </c:numRef>
          </c:val>
          <c:extLst>
            <c:ext xmlns:c16="http://schemas.microsoft.com/office/drawing/2014/chart" uri="{C3380CC4-5D6E-409C-BE32-E72D297353CC}">
              <c16:uniqueId val="{00000005-40DB-48D1-A5B9-F4A6D5854A35}"/>
            </c:ext>
          </c:extLst>
        </c:ser>
        <c:ser>
          <c:idx val="0"/>
          <c:order val="1"/>
          <c:tx>
            <c:strRef>
              <c:f>Part135_Scheduled_Accidents!$B$2</c:f>
              <c:strCache>
                <c:ptCount val="1"/>
                <c:pt idx="0">
                  <c:v>Fatal</c:v>
                </c:pt>
              </c:strCache>
            </c:strRef>
          </c:tx>
          <c:spPr>
            <a:solidFill>
              <a:srgbClr val="FDC367"/>
            </a:solidFill>
            <a:ln w="6350">
              <a:solidFill>
                <a:srgbClr val="1A3B69"/>
              </a:solidFill>
              <a:prstDash val="solid"/>
            </a:ln>
          </c:spPr>
          <c:invertIfNegative val="0"/>
          <c:cat>
            <c:numRef>
              <c:f>Part135_Scheduled_Accidents!$A$3:$A$12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Part135_Scheduled_Accidents!$B$3:$B$12</c:f>
              <c:numCache>
                <c:formatCode>General</c:formatCode>
                <c:ptCount val="10"/>
                <c:pt idx="0">
                  <c:v>0</c:v>
                </c:pt>
                <c:pt idx="1">
                  <c:v>0</c:v>
                </c:pt>
                <c:pt idx="2">
                  <c:v>0</c:v>
                </c:pt>
                <c:pt idx="3">
                  <c:v>0</c:v>
                </c:pt>
                <c:pt idx="4">
                  <c:v>2</c:v>
                </c:pt>
                <c:pt idx="5">
                  <c:v>0</c:v>
                </c:pt>
                <c:pt idx="6">
                  <c:v>1</c:v>
                </c:pt>
                <c:pt idx="7">
                  <c:v>2</c:v>
                </c:pt>
                <c:pt idx="8">
                  <c:v>0</c:v>
                </c:pt>
                <c:pt idx="9">
                  <c:v>0</c:v>
                </c:pt>
              </c:numCache>
            </c:numRef>
          </c:val>
          <c:extLst>
            <c:ext xmlns:c16="http://schemas.microsoft.com/office/drawing/2014/chart" uri="{C3380CC4-5D6E-409C-BE32-E72D297353CC}">
              <c16:uniqueId val="{00000004-40DB-48D1-A5B9-F4A6D5854A35}"/>
            </c:ext>
          </c:extLst>
        </c:ser>
        <c:dLbls>
          <c:showLegendKey val="0"/>
          <c:showVal val="0"/>
          <c:showCatName val="0"/>
          <c:showSerName val="0"/>
          <c:showPercent val="0"/>
          <c:showBubbleSize val="0"/>
        </c:dLbls>
        <c:gapWidth val="36"/>
        <c:axId val="183035048"/>
        <c:axId val="183033408"/>
      </c:barChart>
      <c:catAx>
        <c:axId val="183035048"/>
        <c:scaling>
          <c:orientation val="minMax"/>
        </c:scaling>
        <c:delete val="0"/>
        <c:axPos val="b"/>
        <c:title>
          <c:tx>
            <c:strRef>
              <c:f>Part135_Scheduled_Accidents!$A$2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183033408"/>
        <c:crosses val="autoZero"/>
        <c:auto val="1"/>
        <c:lblAlgn val="ctr"/>
        <c:lblOffset val="0"/>
        <c:noMultiLvlLbl val="0"/>
      </c:catAx>
      <c:valAx>
        <c:axId val="183033408"/>
        <c:scaling>
          <c:orientation val="minMax"/>
          <c:min val="0"/>
        </c:scaling>
        <c:delete val="0"/>
        <c:axPos val="l"/>
        <c:title>
          <c:tx>
            <c:rich>
              <a:bodyPr/>
              <a:lstStyle/>
              <a:p>
                <a:pPr>
                  <a:defRPr/>
                </a:pPr>
                <a:r>
                  <a:rPr lang="en-US"/>
                  <a:t>Accidents</a:t>
                </a:r>
              </a:p>
            </c:rich>
          </c:tx>
          <c:overlay val="0"/>
        </c:title>
        <c:numFmt formatCode="General" sourceLinked="1"/>
        <c:majorTickMark val="out"/>
        <c:minorTickMark val="none"/>
        <c:tickLblPos val="nextTo"/>
        <c:spPr>
          <a:ln w="6350">
            <a:solidFill>
              <a:srgbClr val="1A3B69"/>
            </a:solidFill>
          </a:ln>
        </c:spPr>
        <c:crossAx val="183035048"/>
        <c:crosses val="autoZero"/>
        <c:crossBetween val="between"/>
      </c:valAx>
      <c:spPr>
        <a:solidFill>
          <a:srgbClr val="FFFFFF"/>
        </a:solidFill>
        <a:ln w="6350">
          <a:solidFill>
            <a:srgbClr val="A5A5A5"/>
          </a:solidFill>
        </a:ln>
      </c:spPr>
    </c:plotArea>
    <c:legend>
      <c:legendPos val="t"/>
      <c:layout>
        <c:manualLayout>
          <c:xMode val="edge"/>
          <c:yMode val="edge"/>
          <c:x val="0.79254881889763762"/>
          <c:y val="4.6406250000000003E-2"/>
          <c:w val="0.18078451443569554"/>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lineChart>
        <c:grouping val="standard"/>
        <c:varyColors val="0"/>
        <c:ser>
          <c:idx val="1"/>
          <c:order val="0"/>
          <c:tx>
            <c:strRef>
              <c:f>Part135_NonSched_FixedWing_AccR!$C$2</c:f>
              <c:strCache>
                <c:ptCount val="1"/>
                <c:pt idx="0">
                  <c:v>Total</c:v>
                </c:pt>
              </c:strCache>
            </c:strRef>
          </c:tx>
          <c:spPr>
            <a:ln w="25400">
              <a:solidFill>
                <a:srgbClr val="67A3F3"/>
              </a:solidFill>
              <a:prstDash val="solid"/>
            </a:ln>
            <a:effectLst/>
          </c:spPr>
          <c:marker>
            <c:spPr>
              <a:solidFill>
                <a:srgbClr val="67A3F3"/>
              </a:solidFill>
              <a:ln w="3175">
                <a:solidFill>
                  <a:srgbClr val="1A3B69"/>
                </a:solidFill>
                <a:prstDash val="solid"/>
              </a:ln>
              <a:effectLst/>
            </c:spPr>
          </c:marker>
          <c:cat>
            <c:strRef>
              <c:f>Part135_NonSched_FixedWing_AccR!$A$3:$A$12</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Part135_NonSched_FixedWing_AccR!$C$3:$C$12</c:f>
              <c:numCache>
                <c:formatCode>General</c:formatCode>
                <c:ptCount val="10"/>
                <c:pt idx="0">
                  <c:v>1.8462377204828673</c:v>
                </c:pt>
                <c:pt idx="1">
                  <c:v>1.3134089200166803</c:v>
                </c:pt>
                <c:pt idx="3">
                  <c:v>1.39936198744145</c:v>
                </c:pt>
                <c:pt idx="4">
                  <c:v>1.4164500309627124</c:v>
                </c:pt>
                <c:pt idx="5">
                  <c:v>0.97082233910743398</c:v>
                </c:pt>
                <c:pt idx="6">
                  <c:v>1.0446927934583845</c:v>
                </c:pt>
                <c:pt idx="7">
                  <c:v>0.78810116564310295</c:v>
                </c:pt>
                <c:pt idx="8">
                  <c:v>1.3012213588979957</c:v>
                </c:pt>
                <c:pt idx="9">
                  <c:v>0.93625810763511286</c:v>
                </c:pt>
              </c:numCache>
            </c:numRef>
          </c:val>
          <c:smooth val="0"/>
          <c:extLst>
            <c:ext xmlns:c16="http://schemas.microsoft.com/office/drawing/2014/chart" uri="{C3380CC4-5D6E-409C-BE32-E72D297353CC}">
              <c16:uniqueId val="{00000005-545E-4DAE-9443-44B7E3381265}"/>
            </c:ext>
          </c:extLst>
        </c:ser>
        <c:ser>
          <c:idx val="0"/>
          <c:order val="1"/>
          <c:tx>
            <c:strRef>
              <c:f>Part135_NonSched_FixedWing_AccR!$B$2</c:f>
              <c:strCache>
                <c:ptCount val="1"/>
                <c:pt idx="0">
                  <c:v>Fatal</c:v>
                </c:pt>
              </c:strCache>
            </c:strRef>
          </c:tx>
          <c:spPr>
            <a:ln w="25400">
              <a:solidFill>
                <a:srgbClr val="FDC367"/>
              </a:solidFill>
              <a:prstDash val="solid"/>
            </a:ln>
            <a:effectLst/>
          </c:spPr>
          <c:marker>
            <c:symbol val="diamond"/>
            <c:size val="8"/>
            <c:spPr>
              <a:solidFill>
                <a:srgbClr val="FDC367"/>
              </a:solidFill>
              <a:ln w="3175">
                <a:solidFill>
                  <a:srgbClr val="1A3B69"/>
                </a:solidFill>
                <a:prstDash val="solid"/>
              </a:ln>
              <a:effectLst/>
            </c:spPr>
          </c:marker>
          <c:cat>
            <c:strRef>
              <c:f>Part135_NonSched_FixedWing_AccR!$A$3:$A$12</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Part135_NonSched_FixedWing_AccR!$B$3:$B$12</c:f>
              <c:numCache>
                <c:formatCode>General</c:formatCode>
                <c:ptCount val="10"/>
                <c:pt idx="0">
                  <c:v>0</c:v>
                </c:pt>
                <c:pt idx="1">
                  <c:v>0.27362685833680839</c:v>
                </c:pt>
                <c:pt idx="3">
                  <c:v>0.19301544654364827</c:v>
                </c:pt>
                <c:pt idx="4">
                  <c:v>0.3541125077406781</c:v>
                </c:pt>
                <c:pt idx="5">
                  <c:v>0.20225465398071543</c:v>
                </c:pt>
                <c:pt idx="6">
                  <c:v>0.12536313521500614</c:v>
                </c:pt>
                <c:pt idx="7">
                  <c:v>0.2488740523083483</c:v>
                </c:pt>
                <c:pt idx="8">
                  <c:v>0.2033158373278118</c:v>
                </c:pt>
                <c:pt idx="9">
                  <c:v>0.18004963608367555</c:v>
                </c:pt>
              </c:numCache>
            </c:numRef>
          </c:val>
          <c:smooth val="0"/>
          <c:extLst>
            <c:ext xmlns:c16="http://schemas.microsoft.com/office/drawing/2014/chart" uri="{C3380CC4-5D6E-409C-BE32-E72D297353CC}">
              <c16:uniqueId val="{00000004-545E-4DAE-9443-44B7E3381265}"/>
            </c:ext>
          </c:extLst>
        </c:ser>
        <c:dLbls>
          <c:showLegendKey val="0"/>
          <c:showVal val="0"/>
          <c:showCatName val="0"/>
          <c:showSerName val="0"/>
          <c:showPercent val="0"/>
          <c:showBubbleSize val="0"/>
        </c:dLbls>
        <c:marker val="1"/>
        <c:smooth val="0"/>
        <c:axId val="297192568"/>
        <c:axId val="297189944"/>
      </c:lineChart>
      <c:catAx>
        <c:axId val="297192568"/>
        <c:scaling>
          <c:orientation val="minMax"/>
        </c:scaling>
        <c:delete val="0"/>
        <c:axPos val="b"/>
        <c:title>
          <c:tx>
            <c:strRef>
              <c:f>Part135_NonSched_FixedWing_AccR!$A$2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297189944"/>
        <c:crosses val="autoZero"/>
        <c:auto val="1"/>
        <c:lblAlgn val="ctr"/>
        <c:lblOffset val="0"/>
        <c:noMultiLvlLbl val="0"/>
      </c:catAx>
      <c:valAx>
        <c:axId val="297189944"/>
        <c:scaling>
          <c:orientation val="minMax"/>
          <c:min val="0"/>
        </c:scaling>
        <c:delete val="0"/>
        <c:axPos val="l"/>
        <c:title>
          <c:tx>
            <c:rich>
              <a:bodyPr/>
              <a:lstStyle/>
              <a:p>
                <a:pPr>
                  <a:defRPr/>
                </a:pPr>
                <a:r>
                  <a:rPr lang="en-US"/>
                  <a:t>Accidents per 100,000 Flight Hours</a:t>
                </a:r>
              </a:p>
            </c:rich>
          </c:tx>
          <c:overlay val="0"/>
        </c:title>
        <c:numFmt formatCode="#,##0.0;;0" sourceLinked="0"/>
        <c:majorTickMark val="out"/>
        <c:minorTickMark val="none"/>
        <c:tickLblPos val="nextTo"/>
        <c:spPr>
          <a:ln w="6350">
            <a:solidFill>
              <a:srgbClr val="1A3B69"/>
            </a:solidFill>
          </a:ln>
        </c:spPr>
        <c:crossAx val="297192568"/>
        <c:crosses val="autoZero"/>
        <c:crossBetween val="midCat"/>
      </c:valAx>
      <c:spPr>
        <a:solidFill>
          <a:srgbClr val="FFFFFF"/>
        </a:solidFill>
        <a:ln w="6350">
          <a:solidFill>
            <a:srgbClr val="A5A5A5"/>
          </a:solidFill>
        </a:ln>
      </c:spPr>
    </c:plotArea>
    <c:legend>
      <c:legendPos val="tr"/>
      <c:layout>
        <c:manualLayout>
          <c:xMode val="edge"/>
          <c:yMode val="edge"/>
          <c:x val="0.84551640419947505"/>
          <c:y val="4.6406250000000003E-2"/>
          <c:w val="0.10186679790026247"/>
          <c:h val="0.11189386482939633"/>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lineChart>
        <c:grouping val="standard"/>
        <c:varyColors val="0"/>
        <c:ser>
          <c:idx val="1"/>
          <c:order val="0"/>
          <c:tx>
            <c:strRef>
              <c:f>Part135_NonSched_Heli_AccRate!$C$2</c:f>
              <c:strCache>
                <c:ptCount val="1"/>
                <c:pt idx="0">
                  <c:v>Total</c:v>
                </c:pt>
              </c:strCache>
            </c:strRef>
          </c:tx>
          <c:spPr>
            <a:ln w="25400">
              <a:solidFill>
                <a:srgbClr val="67A3F3"/>
              </a:solidFill>
              <a:prstDash val="solid"/>
            </a:ln>
            <a:effectLst/>
          </c:spPr>
          <c:marker>
            <c:spPr>
              <a:solidFill>
                <a:srgbClr val="67A3F3"/>
              </a:solidFill>
              <a:ln w="3175">
                <a:solidFill>
                  <a:srgbClr val="1A3B69"/>
                </a:solidFill>
                <a:prstDash val="solid"/>
              </a:ln>
              <a:effectLst/>
            </c:spPr>
          </c:marker>
          <c:cat>
            <c:strRef>
              <c:f>Part135_NonSched_Heli_AccRate!$A$3:$A$12</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Part135_NonSched_Heli_AccRate!$C$3:$C$12</c:f>
              <c:numCache>
                <c:formatCode>General</c:formatCode>
                <c:ptCount val="10"/>
                <c:pt idx="0">
                  <c:v>1.2484418485390349</c:v>
                </c:pt>
                <c:pt idx="1">
                  <c:v>0.47753667481662593</c:v>
                </c:pt>
                <c:pt idx="3">
                  <c:v>0.69898249118757827</c:v>
                </c:pt>
                <c:pt idx="4">
                  <c:v>1.1911775890015823</c:v>
                </c:pt>
                <c:pt idx="5">
                  <c:v>1.0536510325341097</c:v>
                </c:pt>
                <c:pt idx="6">
                  <c:v>1.2062497522879974</c:v>
                </c:pt>
                <c:pt idx="7">
                  <c:v>0.93309869011605884</c:v>
                </c:pt>
                <c:pt idx="8">
                  <c:v>1.1597385176222268</c:v>
                </c:pt>
                <c:pt idx="9">
                  <c:v>1.3216387187279039</c:v>
                </c:pt>
              </c:numCache>
            </c:numRef>
          </c:val>
          <c:smooth val="0"/>
          <c:extLst>
            <c:ext xmlns:c16="http://schemas.microsoft.com/office/drawing/2014/chart" uri="{C3380CC4-5D6E-409C-BE32-E72D297353CC}">
              <c16:uniqueId val="{00000005-9508-4414-BA7A-8D96D0542B17}"/>
            </c:ext>
          </c:extLst>
        </c:ser>
        <c:ser>
          <c:idx val="0"/>
          <c:order val="1"/>
          <c:tx>
            <c:strRef>
              <c:f>Part135_NonSched_Heli_AccRate!$B$2</c:f>
              <c:strCache>
                <c:ptCount val="1"/>
                <c:pt idx="0">
                  <c:v>Fatal</c:v>
                </c:pt>
              </c:strCache>
            </c:strRef>
          </c:tx>
          <c:spPr>
            <a:ln w="25400">
              <a:solidFill>
                <a:srgbClr val="FDC367"/>
              </a:solidFill>
              <a:prstDash val="solid"/>
            </a:ln>
            <a:effectLst/>
          </c:spPr>
          <c:marker>
            <c:symbol val="diamond"/>
            <c:size val="8"/>
            <c:spPr>
              <a:solidFill>
                <a:srgbClr val="FDC367"/>
              </a:solidFill>
              <a:ln w="3175">
                <a:solidFill>
                  <a:srgbClr val="1A3B69"/>
                </a:solidFill>
                <a:prstDash val="solid"/>
              </a:ln>
              <a:effectLst/>
            </c:spPr>
          </c:marker>
          <c:cat>
            <c:strRef>
              <c:f>Part135_NonSched_Heli_AccRate!$A$3:$A$12</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Part135_NonSched_Heli_AccRate!$B$3:$B$12</c:f>
              <c:numCache>
                <c:formatCode>General</c:formatCode>
                <c:ptCount val="10"/>
                <c:pt idx="0">
                  <c:v>0.19206797669831308</c:v>
                </c:pt>
                <c:pt idx="1">
                  <c:v>7.9589445802770983E-2</c:v>
                </c:pt>
                <c:pt idx="3">
                  <c:v>0.27959299647503127</c:v>
                </c:pt>
                <c:pt idx="4">
                  <c:v>0.18325809061562806</c:v>
                </c:pt>
                <c:pt idx="5">
                  <c:v>0.26341275813352744</c:v>
                </c:pt>
                <c:pt idx="6">
                  <c:v>0.34464278636799922</c:v>
                </c:pt>
                <c:pt idx="7">
                  <c:v>9.3309869011605887E-2</c:v>
                </c:pt>
                <c:pt idx="8">
                  <c:v>0.2899346294055567</c:v>
                </c:pt>
                <c:pt idx="9">
                  <c:v>0.18880553124684341</c:v>
                </c:pt>
              </c:numCache>
            </c:numRef>
          </c:val>
          <c:smooth val="0"/>
          <c:extLst>
            <c:ext xmlns:c16="http://schemas.microsoft.com/office/drawing/2014/chart" uri="{C3380CC4-5D6E-409C-BE32-E72D297353CC}">
              <c16:uniqueId val="{00000004-9508-4414-BA7A-8D96D0542B17}"/>
            </c:ext>
          </c:extLst>
        </c:ser>
        <c:dLbls>
          <c:showLegendKey val="0"/>
          <c:showVal val="0"/>
          <c:showCatName val="0"/>
          <c:showSerName val="0"/>
          <c:showPercent val="0"/>
          <c:showBubbleSize val="0"/>
        </c:dLbls>
        <c:marker val="1"/>
        <c:smooth val="0"/>
        <c:axId val="297824304"/>
        <c:axId val="297827256"/>
      </c:lineChart>
      <c:catAx>
        <c:axId val="297824304"/>
        <c:scaling>
          <c:orientation val="minMax"/>
        </c:scaling>
        <c:delete val="0"/>
        <c:axPos val="b"/>
        <c:title>
          <c:tx>
            <c:strRef>
              <c:f>Part135_NonSched_Heli_AccRate!$A$2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297827256"/>
        <c:crosses val="autoZero"/>
        <c:auto val="1"/>
        <c:lblAlgn val="ctr"/>
        <c:lblOffset val="0"/>
        <c:noMultiLvlLbl val="0"/>
      </c:catAx>
      <c:valAx>
        <c:axId val="297827256"/>
        <c:scaling>
          <c:orientation val="minMax"/>
          <c:max val="1.6"/>
          <c:min val="0"/>
        </c:scaling>
        <c:delete val="0"/>
        <c:axPos val="l"/>
        <c:title>
          <c:tx>
            <c:rich>
              <a:bodyPr/>
              <a:lstStyle/>
              <a:p>
                <a:pPr>
                  <a:defRPr/>
                </a:pPr>
                <a:r>
                  <a:rPr lang="en-US"/>
                  <a:t>Accidents per 100,000 Flight Hours</a:t>
                </a:r>
              </a:p>
            </c:rich>
          </c:tx>
          <c:overlay val="0"/>
        </c:title>
        <c:numFmt formatCode="#,##0.0;;0" sourceLinked="0"/>
        <c:majorTickMark val="out"/>
        <c:minorTickMark val="none"/>
        <c:tickLblPos val="nextTo"/>
        <c:spPr>
          <a:ln w="6350">
            <a:solidFill>
              <a:srgbClr val="1A3B69"/>
            </a:solidFill>
          </a:ln>
        </c:spPr>
        <c:crossAx val="297824304"/>
        <c:crosses val="autoZero"/>
        <c:crossBetween val="midCat"/>
      </c:valAx>
      <c:spPr>
        <a:solidFill>
          <a:srgbClr val="FFFFFF"/>
        </a:solidFill>
        <a:ln w="6350">
          <a:solidFill>
            <a:srgbClr val="A5A5A5"/>
          </a:solidFill>
        </a:ln>
      </c:spPr>
    </c:plotArea>
    <c:legend>
      <c:legendPos val="tr"/>
      <c:layout>
        <c:manualLayout>
          <c:xMode val="edge"/>
          <c:yMode val="edge"/>
          <c:x val="0.84551640419947505"/>
          <c:y val="4.6406250000000003E-2"/>
          <c:w val="0.10186679790026247"/>
          <c:h val="0.11189386482939633"/>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stacked"/>
        <c:varyColors val="0"/>
        <c:ser>
          <c:idx val="0"/>
          <c:order val="0"/>
          <c:tx>
            <c:strRef>
              <c:f>Part135_NonSched_FixedWing_Defi!$B$2</c:f>
              <c:strCache>
                <c:ptCount val="1"/>
                <c:pt idx="0">
                  <c:v>Fatal</c:v>
                </c:pt>
              </c:strCache>
            </c:strRef>
          </c:tx>
          <c:spPr>
            <a:solidFill>
              <a:srgbClr val="FDC367"/>
            </a:solidFill>
            <a:ln w="6350">
              <a:solidFill>
                <a:srgbClr val="1A3B69"/>
              </a:solidFill>
              <a:prstDash val="solid"/>
            </a:ln>
          </c:spPr>
          <c:invertIfNegative val="0"/>
          <c:cat>
            <c:strRef>
              <c:f>Part135_NonSched_FixedWing_Defi!$A$3:$A$17</c:f>
              <c:strCache>
                <c:ptCount val="15"/>
                <c:pt idx="0">
                  <c:v>Loss of Control-Ground</c:v>
                </c:pt>
                <c:pt idx="1">
                  <c:v>System Malfunction (Non-Powerplant)</c:v>
                </c:pt>
                <c:pt idx="2">
                  <c:v>Abnormal Runway Contact</c:v>
                </c:pt>
                <c:pt idx="3">
                  <c:v>Unintended Flight in IMC</c:v>
                </c:pt>
                <c:pt idx="4">
                  <c:v>Controlled Flight Into Terrain</c:v>
                </c:pt>
                <c:pt idx="5">
                  <c:v>Loss of Control-Inflight</c:v>
                </c:pt>
                <c:pt idx="6">
                  <c:v>Loss of Separation/Midair Collision</c:v>
                </c:pt>
                <c:pt idx="7">
                  <c:v>Collision with Obstacle (Takeoff/Landing)</c:v>
                </c:pt>
                <c:pt idx="8">
                  <c:v>Fire/Smoke (Non-Impact)</c:v>
                </c:pt>
                <c:pt idx="9">
                  <c:v>Icing</c:v>
                </c:pt>
                <c:pt idx="10">
                  <c:v>Loss of Lifting Conditions</c:v>
                </c:pt>
                <c:pt idx="11">
                  <c:v>Runway Excursion</c:v>
                </c:pt>
                <c:pt idx="12">
                  <c:v>System Malfunction (Powerplant)</c:v>
                </c:pt>
                <c:pt idx="13">
                  <c:v>Turbulence Encounter</c:v>
                </c:pt>
                <c:pt idx="14">
                  <c:v>Unknown or Undetermined</c:v>
                </c:pt>
              </c:strCache>
            </c:strRef>
          </c:cat>
          <c:val>
            <c:numRef>
              <c:f>Part135_NonSched_FixedWing_Defi!$B$3:$B$17</c:f>
              <c:numCache>
                <c:formatCode>General</c:formatCode>
                <c:ptCount val="15"/>
                <c:pt idx="0">
                  <c:v>0</c:v>
                </c:pt>
                <c:pt idx="1">
                  <c:v>1</c:v>
                </c:pt>
                <c:pt idx="2">
                  <c:v>0</c:v>
                </c:pt>
                <c:pt idx="3">
                  <c:v>0</c:v>
                </c:pt>
                <c:pt idx="4">
                  <c:v>1</c:v>
                </c:pt>
                <c:pt idx="5">
                  <c:v>1</c:v>
                </c:pt>
                <c:pt idx="6">
                  <c:v>1</c:v>
                </c:pt>
                <c:pt idx="7">
                  <c:v>0</c:v>
                </c:pt>
                <c:pt idx="8">
                  <c:v>0</c:v>
                </c:pt>
                <c:pt idx="9">
                  <c:v>0</c:v>
                </c:pt>
                <c:pt idx="10">
                  <c:v>0</c:v>
                </c:pt>
                <c:pt idx="11">
                  <c:v>0</c:v>
                </c:pt>
                <c:pt idx="12">
                  <c:v>0</c:v>
                </c:pt>
                <c:pt idx="13">
                  <c:v>0</c:v>
                </c:pt>
                <c:pt idx="14">
                  <c:v>1</c:v>
                </c:pt>
              </c:numCache>
            </c:numRef>
          </c:val>
          <c:extLst>
            <c:ext xmlns:c16="http://schemas.microsoft.com/office/drawing/2014/chart" uri="{C3380CC4-5D6E-409C-BE32-E72D297353CC}">
              <c16:uniqueId val="{00000003-6AE5-4233-BEA4-CBC0A4AA317B}"/>
            </c:ext>
          </c:extLst>
        </c:ser>
        <c:ser>
          <c:idx val="1"/>
          <c:order val="1"/>
          <c:tx>
            <c:strRef>
              <c:f>Part135_NonSched_FixedWing_Defi!$C$2</c:f>
              <c:strCache>
                <c:ptCount val="1"/>
                <c:pt idx="0">
                  <c:v>Non-Fatal</c:v>
                </c:pt>
              </c:strCache>
            </c:strRef>
          </c:tx>
          <c:spPr>
            <a:solidFill>
              <a:srgbClr val="67A3F3"/>
            </a:solidFill>
            <a:ln w="6350">
              <a:solidFill>
                <a:srgbClr val="1A3B69"/>
              </a:solidFill>
              <a:prstDash val="solid"/>
            </a:ln>
          </c:spPr>
          <c:invertIfNegative val="0"/>
          <c:cat>
            <c:strRef>
              <c:f>Part135_NonSched_FixedWing_Defi!$A$3:$A$17</c:f>
              <c:strCache>
                <c:ptCount val="15"/>
                <c:pt idx="0">
                  <c:v>Loss of Control-Ground</c:v>
                </c:pt>
                <c:pt idx="1">
                  <c:v>System Malfunction (Non-Powerplant)</c:v>
                </c:pt>
                <c:pt idx="2">
                  <c:v>Abnormal Runway Contact</c:v>
                </c:pt>
                <c:pt idx="3">
                  <c:v>Unintended Flight in IMC</c:v>
                </c:pt>
                <c:pt idx="4">
                  <c:v>Controlled Flight Into Terrain</c:v>
                </c:pt>
                <c:pt idx="5">
                  <c:v>Loss of Control-Inflight</c:v>
                </c:pt>
                <c:pt idx="6">
                  <c:v>Loss of Separation/Midair Collision</c:v>
                </c:pt>
                <c:pt idx="7">
                  <c:v>Collision with Obstacle (Takeoff/Landing)</c:v>
                </c:pt>
                <c:pt idx="8">
                  <c:v>Fire/Smoke (Non-Impact)</c:v>
                </c:pt>
                <c:pt idx="9">
                  <c:v>Icing</c:v>
                </c:pt>
                <c:pt idx="10">
                  <c:v>Loss of Lifting Conditions</c:v>
                </c:pt>
                <c:pt idx="11">
                  <c:v>Runway Excursion</c:v>
                </c:pt>
                <c:pt idx="12">
                  <c:v>System Malfunction (Powerplant)</c:v>
                </c:pt>
                <c:pt idx="13">
                  <c:v>Turbulence Encounter</c:v>
                </c:pt>
                <c:pt idx="14">
                  <c:v>Unknown or Undetermined</c:v>
                </c:pt>
              </c:strCache>
            </c:strRef>
          </c:cat>
          <c:val>
            <c:numRef>
              <c:f>Part135_NonSched_FixedWing_Defi!$C$3:$C$17</c:f>
              <c:numCache>
                <c:formatCode>General</c:formatCode>
                <c:ptCount val="15"/>
                <c:pt idx="0">
                  <c:v>5</c:v>
                </c:pt>
                <c:pt idx="1">
                  <c:v>3</c:v>
                </c:pt>
                <c:pt idx="2">
                  <c:v>4</c:v>
                </c:pt>
                <c:pt idx="3">
                  <c:v>2</c:v>
                </c:pt>
                <c:pt idx="4">
                  <c:v>0</c:v>
                </c:pt>
                <c:pt idx="5">
                  <c:v>0</c:v>
                </c:pt>
                <c:pt idx="6">
                  <c:v>0</c:v>
                </c:pt>
                <c:pt idx="7">
                  <c:v>1</c:v>
                </c:pt>
                <c:pt idx="8">
                  <c:v>1</c:v>
                </c:pt>
                <c:pt idx="9">
                  <c:v>1</c:v>
                </c:pt>
                <c:pt idx="10">
                  <c:v>1</c:v>
                </c:pt>
                <c:pt idx="11">
                  <c:v>1</c:v>
                </c:pt>
                <c:pt idx="12">
                  <c:v>1</c:v>
                </c:pt>
                <c:pt idx="13">
                  <c:v>1</c:v>
                </c:pt>
                <c:pt idx="14">
                  <c:v>0</c:v>
                </c:pt>
              </c:numCache>
            </c:numRef>
          </c:val>
          <c:extLst>
            <c:ext xmlns:c16="http://schemas.microsoft.com/office/drawing/2014/chart" uri="{C3380CC4-5D6E-409C-BE32-E72D297353CC}">
              <c16:uniqueId val="{00000004-6AE5-4233-BEA4-CBC0A4AA317B}"/>
            </c:ext>
          </c:extLst>
        </c:ser>
        <c:dLbls>
          <c:showLegendKey val="0"/>
          <c:showVal val="0"/>
          <c:showCatName val="0"/>
          <c:showSerName val="0"/>
          <c:showPercent val="0"/>
          <c:showBubbleSize val="0"/>
        </c:dLbls>
        <c:gapWidth val="36"/>
        <c:overlap val="100"/>
        <c:axId val="298907272"/>
        <c:axId val="298909568"/>
      </c:barChart>
      <c:catAx>
        <c:axId val="298907272"/>
        <c:scaling>
          <c:orientation val="maxMin"/>
        </c:scaling>
        <c:delete val="0"/>
        <c:axPos val="l"/>
        <c:title>
          <c:tx>
            <c:strRef>
              <c:f>Part135_NonSched_FixedWing_Defi!$A$2</c:f>
              <c:strCache>
                <c:ptCount val="1"/>
                <c:pt idx="0">
                  <c:v>Defining Event</c:v>
                </c:pt>
              </c:strCache>
            </c:strRef>
          </c:tx>
          <c:overlay val="0"/>
        </c:title>
        <c:numFmt formatCode="General" sourceLinked="1"/>
        <c:majorTickMark val="out"/>
        <c:minorTickMark val="none"/>
        <c:tickLblPos val="nextTo"/>
        <c:spPr>
          <a:ln w="6350">
            <a:solidFill>
              <a:srgbClr val="1A3B69"/>
            </a:solidFill>
          </a:ln>
        </c:spPr>
        <c:crossAx val="298909568"/>
        <c:crosses val="autoZero"/>
        <c:auto val="1"/>
        <c:lblAlgn val="ctr"/>
        <c:lblOffset val="0"/>
        <c:noMultiLvlLbl val="0"/>
      </c:catAx>
      <c:valAx>
        <c:axId val="298909568"/>
        <c:scaling>
          <c:orientation val="minMax"/>
          <c:min val="0"/>
        </c:scaling>
        <c:delete val="0"/>
        <c:axPos val="t"/>
        <c:title>
          <c:tx>
            <c:rich>
              <a:bodyPr/>
              <a:lstStyle/>
              <a:p>
                <a:pPr>
                  <a:defRPr/>
                </a:pPr>
                <a:r>
                  <a:rPr lang="en-US"/>
                  <a:t>Total Accident Aircraft</a:t>
                </a:r>
              </a:p>
            </c:rich>
          </c:tx>
          <c:overlay val="0"/>
        </c:title>
        <c:numFmt formatCode="General" sourceLinked="1"/>
        <c:majorTickMark val="out"/>
        <c:minorTickMark val="none"/>
        <c:tickLblPos val="nextTo"/>
        <c:spPr>
          <a:ln w="6350">
            <a:solidFill>
              <a:srgbClr val="1A3B69"/>
            </a:solidFill>
          </a:ln>
        </c:spPr>
        <c:crossAx val="298907272"/>
        <c:crosses val="autoZero"/>
        <c:crossBetween val="between"/>
      </c:valAx>
      <c:spPr>
        <a:solidFill>
          <a:srgbClr val="FFFFFF"/>
        </a:solidFill>
        <a:ln w="6350">
          <a:solidFill>
            <a:srgbClr val="A5A5A5"/>
          </a:solidFill>
        </a:ln>
      </c:spPr>
    </c:plotArea>
    <c:legend>
      <c:legendPos val="b"/>
      <c:layout>
        <c:manualLayout>
          <c:xMode val="edge"/>
          <c:yMode val="edge"/>
          <c:x val="0.72538110236220465"/>
          <c:y val="0.9023864009186352"/>
          <c:w val="0.24146469816272967"/>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stacked"/>
        <c:varyColors val="0"/>
        <c:ser>
          <c:idx val="0"/>
          <c:order val="0"/>
          <c:tx>
            <c:strRef>
              <c:f>Part135_NonSched_FixedWing_Phas!$B$2</c:f>
              <c:strCache>
                <c:ptCount val="1"/>
                <c:pt idx="0">
                  <c:v>Fatal</c:v>
                </c:pt>
              </c:strCache>
            </c:strRef>
          </c:tx>
          <c:spPr>
            <a:solidFill>
              <a:srgbClr val="FDC367"/>
            </a:solidFill>
            <a:ln w="6350">
              <a:solidFill>
                <a:srgbClr val="1A3B69"/>
              </a:solidFill>
              <a:prstDash val="solid"/>
            </a:ln>
          </c:spPr>
          <c:invertIfNegative val="0"/>
          <c:cat>
            <c:strRef>
              <c:f>Part135_NonSched_FixedWing_Phas!$A$3:$A$8</c:f>
              <c:strCache>
                <c:ptCount val="6"/>
                <c:pt idx="0">
                  <c:v>Landing</c:v>
                </c:pt>
                <c:pt idx="1">
                  <c:v>En Route</c:v>
                </c:pt>
                <c:pt idx="2">
                  <c:v>Taxi</c:v>
                </c:pt>
                <c:pt idx="3">
                  <c:v>Initial Climb</c:v>
                </c:pt>
                <c:pt idx="4">
                  <c:v>Approach</c:v>
                </c:pt>
                <c:pt idx="5">
                  <c:v>Takeoff</c:v>
                </c:pt>
              </c:strCache>
            </c:strRef>
          </c:cat>
          <c:val>
            <c:numRef>
              <c:f>Part135_NonSched_FixedWing_Phas!$B$3:$B$8</c:f>
              <c:numCache>
                <c:formatCode>General</c:formatCode>
                <c:ptCount val="6"/>
                <c:pt idx="0">
                  <c:v>1</c:v>
                </c:pt>
                <c:pt idx="1">
                  <c:v>3</c:v>
                </c:pt>
                <c:pt idx="2">
                  <c:v>0</c:v>
                </c:pt>
                <c:pt idx="3">
                  <c:v>1</c:v>
                </c:pt>
                <c:pt idx="4">
                  <c:v>0</c:v>
                </c:pt>
                <c:pt idx="5">
                  <c:v>0</c:v>
                </c:pt>
              </c:numCache>
            </c:numRef>
          </c:val>
          <c:extLst>
            <c:ext xmlns:c16="http://schemas.microsoft.com/office/drawing/2014/chart" uri="{C3380CC4-5D6E-409C-BE32-E72D297353CC}">
              <c16:uniqueId val="{00000003-3BD1-4910-91F3-3A6556EF9A3F}"/>
            </c:ext>
          </c:extLst>
        </c:ser>
        <c:ser>
          <c:idx val="1"/>
          <c:order val="1"/>
          <c:tx>
            <c:strRef>
              <c:f>Part135_NonSched_FixedWing_Phas!$C$2</c:f>
              <c:strCache>
                <c:ptCount val="1"/>
                <c:pt idx="0">
                  <c:v>Non-Fatal</c:v>
                </c:pt>
              </c:strCache>
            </c:strRef>
          </c:tx>
          <c:spPr>
            <a:solidFill>
              <a:srgbClr val="67A3F3"/>
            </a:solidFill>
            <a:ln w="6350">
              <a:solidFill>
                <a:srgbClr val="1A3B69"/>
              </a:solidFill>
              <a:prstDash val="solid"/>
            </a:ln>
          </c:spPr>
          <c:invertIfNegative val="0"/>
          <c:cat>
            <c:strRef>
              <c:f>Part135_NonSched_FixedWing_Phas!$A$3:$A$8</c:f>
              <c:strCache>
                <c:ptCount val="6"/>
                <c:pt idx="0">
                  <c:v>Landing</c:v>
                </c:pt>
                <c:pt idx="1">
                  <c:v>En Route</c:v>
                </c:pt>
                <c:pt idx="2">
                  <c:v>Taxi</c:v>
                </c:pt>
                <c:pt idx="3">
                  <c:v>Initial Climb</c:v>
                </c:pt>
                <c:pt idx="4">
                  <c:v>Approach</c:v>
                </c:pt>
                <c:pt idx="5">
                  <c:v>Takeoff</c:v>
                </c:pt>
              </c:strCache>
            </c:strRef>
          </c:cat>
          <c:val>
            <c:numRef>
              <c:f>Part135_NonSched_FixedWing_Phas!$C$3:$C$8</c:f>
              <c:numCache>
                <c:formatCode>General</c:formatCode>
                <c:ptCount val="6"/>
                <c:pt idx="0">
                  <c:v>9</c:v>
                </c:pt>
                <c:pt idx="1">
                  <c:v>4</c:v>
                </c:pt>
                <c:pt idx="2">
                  <c:v>4</c:v>
                </c:pt>
                <c:pt idx="3">
                  <c:v>2</c:v>
                </c:pt>
                <c:pt idx="4">
                  <c:v>1</c:v>
                </c:pt>
                <c:pt idx="5">
                  <c:v>1</c:v>
                </c:pt>
              </c:numCache>
            </c:numRef>
          </c:val>
          <c:extLst>
            <c:ext xmlns:c16="http://schemas.microsoft.com/office/drawing/2014/chart" uri="{C3380CC4-5D6E-409C-BE32-E72D297353CC}">
              <c16:uniqueId val="{00000004-3BD1-4910-91F3-3A6556EF9A3F}"/>
            </c:ext>
          </c:extLst>
        </c:ser>
        <c:dLbls>
          <c:showLegendKey val="0"/>
          <c:showVal val="0"/>
          <c:showCatName val="0"/>
          <c:showSerName val="0"/>
          <c:showPercent val="0"/>
          <c:showBubbleSize val="0"/>
        </c:dLbls>
        <c:gapWidth val="36"/>
        <c:overlap val="100"/>
        <c:axId val="298914816"/>
        <c:axId val="298911208"/>
      </c:barChart>
      <c:catAx>
        <c:axId val="298914816"/>
        <c:scaling>
          <c:orientation val="maxMin"/>
        </c:scaling>
        <c:delete val="0"/>
        <c:axPos val="l"/>
        <c:title>
          <c:tx>
            <c:strRef>
              <c:f>Part135_NonSched_FixedWing_Phas!$A$2</c:f>
              <c:strCache>
                <c:ptCount val="1"/>
                <c:pt idx="0">
                  <c:v>Phase of Flight</c:v>
                </c:pt>
              </c:strCache>
            </c:strRef>
          </c:tx>
          <c:overlay val="0"/>
        </c:title>
        <c:numFmt formatCode="General" sourceLinked="1"/>
        <c:majorTickMark val="out"/>
        <c:minorTickMark val="none"/>
        <c:tickLblPos val="nextTo"/>
        <c:spPr>
          <a:ln w="6350">
            <a:solidFill>
              <a:srgbClr val="1A3B69"/>
            </a:solidFill>
          </a:ln>
        </c:spPr>
        <c:crossAx val="298911208"/>
        <c:crosses val="autoZero"/>
        <c:auto val="1"/>
        <c:lblAlgn val="ctr"/>
        <c:lblOffset val="0"/>
        <c:noMultiLvlLbl val="0"/>
      </c:catAx>
      <c:valAx>
        <c:axId val="298911208"/>
        <c:scaling>
          <c:orientation val="minMax"/>
          <c:min val="0"/>
        </c:scaling>
        <c:delete val="0"/>
        <c:axPos val="t"/>
        <c:title>
          <c:tx>
            <c:rich>
              <a:bodyPr/>
              <a:lstStyle/>
              <a:p>
                <a:pPr>
                  <a:defRPr/>
                </a:pPr>
                <a:r>
                  <a:rPr lang="en-US"/>
                  <a:t>Total Accident Aircraft</a:t>
                </a:r>
              </a:p>
            </c:rich>
          </c:tx>
          <c:overlay val="0"/>
        </c:title>
        <c:numFmt formatCode="General" sourceLinked="1"/>
        <c:majorTickMark val="out"/>
        <c:minorTickMark val="none"/>
        <c:tickLblPos val="nextTo"/>
        <c:spPr>
          <a:ln w="6350">
            <a:solidFill>
              <a:srgbClr val="1A3B69"/>
            </a:solidFill>
          </a:ln>
        </c:spPr>
        <c:crossAx val="298914816"/>
        <c:crosses val="autoZero"/>
        <c:crossBetween val="between"/>
      </c:valAx>
      <c:spPr>
        <a:solidFill>
          <a:srgbClr val="FFFFFF"/>
        </a:solidFill>
        <a:ln w="6350">
          <a:solidFill>
            <a:srgbClr val="A5A5A5"/>
          </a:solidFill>
        </a:ln>
      </c:spPr>
    </c:plotArea>
    <c:legend>
      <c:legendPos val="b"/>
      <c:layout>
        <c:manualLayout>
          <c:xMode val="edge"/>
          <c:yMode val="edge"/>
          <c:x val="0.71889370078740156"/>
          <c:y val="0.9023864009186352"/>
          <c:w val="0.24146469816272967"/>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stacked"/>
        <c:varyColors val="0"/>
        <c:ser>
          <c:idx val="0"/>
          <c:order val="0"/>
          <c:tx>
            <c:strRef>
              <c:f>Part135_NonSched_Heli_DefiningE!$B$2</c:f>
              <c:strCache>
                <c:ptCount val="1"/>
                <c:pt idx="0">
                  <c:v>Fatal</c:v>
                </c:pt>
              </c:strCache>
            </c:strRef>
          </c:tx>
          <c:spPr>
            <a:solidFill>
              <a:srgbClr val="FDC367"/>
            </a:solidFill>
            <a:ln w="6350">
              <a:solidFill>
                <a:srgbClr val="1A3B69"/>
              </a:solidFill>
              <a:prstDash val="solid"/>
            </a:ln>
          </c:spPr>
          <c:invertIfNegative val="0"/>
          <c:cat>
            <c:strRef>
              <c:f>Part135_NonSched_Heli_DefiningE!$A$3:$A$10</c:f>
              <c:strCache>
                <c:ptCount val="8"/>
                <c:pt idx="0">
                  <c:v>System Malfunction (Non-Powerplant)</c:v>
                </c:pt>
                <c:pt idx="1">
                  <c:v>Loss of Control-Inflight</c:v>
                </c:pt>
                <c:pt idx="2">
                  <c:v>Abnormal Runway Contact</c:v>
                </c:pt>
                <c:pt idx="3">
                  <c:v>Low Altitude Operations</c:v>
                </c:pt>
                <c:pt idx="4">
                  <c:v>Collision with Obstacle (Takeoff/Landing)</c:v>
                </c:pt>
                <c:pt idx="5">
                  <c:v>Ground Handling</c:v>
                </c:pt>
                <c:pt idx="6">
                  <c:v>Loss of Control-Ground</c:v>
                </c:pt>
                <c:pt idx="7">
                  <c:v>Other</c:v>
                </c:pt>
              </c:strCache>
            </c:strRef>
          </c:cat>
          <c:val>
            <c:numRef>
              <c:f>Part135_NonSched_Heli_DefiningE!$B$3:$B$10</c:f>
              <c:numCache>
                <c:formatCode>General</c:formatCode>
                <c:ptCount val="8"/>
                <c:pt idx="0">
                  <c:v>0</c:v>
                </c:pt>
                <c:pt idx="1">
                  <c:v>1</c:v>
                </c:pt>
                <c:pt idx="2">
                  <c:v>0</c:v>
                </c:pt>
                <c:pt idx="3">
                  <c:v>1</c:v>
                </c:pt>
                <c:pt idx="4">
                  <c:v>0</c:v>
                </c:pt>
                <c:pt idx="5">
                  <c:v>0</c:v>
                </c:pt>
                <c:pt idx="6">
                  <c:v>0</c:v>
                </c:pt>
                <c:pt idx="7">
                  <c:v>0</c:v>
                </c:pt>
              </c:numCache>
            </c:numRef>
          </c:val>
          <c:extLst>
            <c:ext xmlns:c16="http://schemas.microsoft.com/office/drawing/2014/chart" uri="{C3380CC4-5D6E-409C-BE32-E72D297353CC}">
              <c16:uniqueId val="{00000003-B4B2-4804-8F62-39A9DE5769A8}"/>
            </c:ext>
          </c:extLst>
        </c:ser>
        <c:ser>
          <c:idx val="1"/>
          <c:order val="1"/>
          <c:tx>
            <c:strRef>
              <c:f>Part135_NonSched_Heli_DefiningE!$C$2</c:f>
              <c:strCache>
                <c:ptCount val="1"/>
                <c:pt idx="0">
                  <c:v>Non-Fatal</c:v>
                </c:pt>
              </c:strCache>
            </c:strRef>
          </c:tx>
          <c:spPr>
            <a:solidFill>
              <a:srgbClr val="67A3F3"/>
            </a:solidFill>
            <a:ln w="6350">
              <a:solidFill>
                <a:srgbClr val="1A3B69"/>
              </a:solidFill>
              <a:prstDash val="solid"/>
            </a:ln>
          </c:spPr>
          <c:invertIfNegative val="0"/>
          <c:cat>
            <c:strRef>
              <c:f>Part135_NonSched_Heli_DefiningE!$A$3:$A$10</c:f>
              <c:strCache>
                <c:ptCount val="8"/>
                <c:pt idx="0">
                  <c:v>System Malfunction (Non-Powerplant)</c:v>
                </c:pt>
                <c:pt idx="1">
                  <c:v>Loss of Control-Inflight</c:v>
                </c:pt>
                <c:pt idx="2">
                  <c:v>Abnormal Runway Contact</c:v>
                </c:pt>
                <c:pt idx="3">
                  <c:v>Low Altitude Operations</c:v>
                </c:pt>
                <c:pt idx="4">
                  <c:v>Collision with Obstacle (Takeoff/Landing)</c:v>
                </c:pt>
                <c:pt idx="5">
                  <c:v>Ground Handling</c:v>
                </c:pt>
                <c:pt idx="6">
                  <c:v>Loss of Control-Ground</c:v>
                </c:pt>
                <c:pt idx="7">
                  <c:v>Other</c:v>
                </c:pt>
              </c:strCache>
            </c:strRef>
          </c:cat>
          <c:val>
            <c:numRef>
              <c:f>Part135_NonSched_Heli_DefiningE!$C$3:$C$10</c:f>
              <c:numCache>
                <c:formatCode>General</c:formatCode>
                <c:ptCount val="8"/>
                <c:pt idx="0">
                  <c:v>3</c:v>
                </c:pt>
                <c:pt idx="1">
                  <c:v>1</c:v>
                </c:pt>
                <c:pt idx="2">
                  <c:v>2</c:v>
                </c:pt>
                <c:pt idx="3">
                  <c:v>0</c:v>
                </c:pt>
                <c:pt idx="4">
                  <c:v>1</c:v>
                </c:pt>
                <c:pt idx="5">
                  <c:v>1</c:v>
                </c:pt>
                <c:pt idx="6">
                  <c:v>1</c:v>
                </c:pt>
                <c:pt idx="7">
                  <c:v>3</c:v>
                </c:pt>
              </c:numCache>
            </c:numRef>
          </c:val>
          <c:extLst>
            <c:ext xmlns:c16="http://schemas.microsoft.com/office/drawing/2014/chart" uri="{C3380CC4-5D6E-409C-BE32-E72D297353CC}">
              <c16:uniqueId val="{00000004-B4B2-4804-8F62-39A9DE5769A8}"/>
            </c:ext>
          </c:extLst>
        </c:ser>
        <c:dLbls>
          <c:showLegendKey val="0"/>
          <c:showVal val="0"/>
          <c:showCatName val="0"/>
          <c:showSerName val="0"/>
          <c:showPercent val="0"/>
          <c:showBubbleSize val="0"/>
        </c:dLbls>
        <c:gapWidth val="36"/>
        <c:overlap val="100"/>
        <c:axId val="299848440"/>
        <c:axId val="299851720"/>
      </c:barChart>
      <c:catAx>
        <c:axId val="299848440"/>
        <c:scaling>
          <c:orientation val="maxMin"/>
        </c:scaling>
        <c:delete val="0"/>
        <c:axPos val="l"/>
        <c:title>
          <c:tx>
            <c:strRef>
              <c:f>Part135_NonSched_Heli_DefiningE!$A$2</c:f>
              <c:strCache>
                <c:ptCount val="1"/>
                <c:pt idx="0">
                  <c:v>Defining Event</c:v>
                </c:pt>
              </c:strCache>
            </c:strRef>
          </c:tx>
          <c:overlay val="0"/>
        </c:title>
        <c:numFmt formatCode="General" sourceLinked="1"/>
        <c:majorTickMark val="out"/>
        <c:minorTickMark val="none"/>
        <c:tickLblPos val="nextTo"/>
        <c:spPr>
          <a:ln w="6350">
            <a:solidFill>
              <a:srgbClr val="1A3B69"/>
            </a:solidFill>
          </a:ln>
        </c:spPr>
        <c:crossAx val="299851720"/>
        <c:crosses val="autoZero"/>
        <c:auto val="1"/>
        <c:lblAlgn val="ctr"/>
        <c:lblOffset val="0"/>
        <c:noMultiLvlLbl val="0"/>
      </c:catAx>
      <c:valAx>
        <c:axId val="299851720"/>
        <c:scaling>
          <c:orientation val="minMax"/>
          <c:min val="0"/>
        </c:scaling>
        <c:delete val="0"/>
        <c:axPos val="t"/>
        <c:title>
          <c:tx>
            <c:rich>
              <a:bodyPr/>
              <a:lstStyle/>
              <a:p>
                <a:pPr>
                  <a:defRPr/>
                </a:pPr>
                <a:r>
                  <a:rPr lang="en-US"/>
                  <a:t>Total Accident Aircraft</a:t>
                </a:r>
              </a:p>
            </c:rich>
          </c:tx>
          <c:overlay val="0"/>
        </c:title>
        <c:numFmt formatCode="General" sourceLinked="1"/>
        <c:majorTickMark val="out"/>
        <c:minorTickMark val="none"/>
        <c:tickLblPos val="nextTo"/>
        <c:spPr>
          <a:ln w="6350">
            <a:solidFill>
              <a:srgbClr val="1A3B69"/>
            </a:solidFill>
          </a:ln>
        </c:spPr>
        <c:crossAx val="299848440"/>
        <c:crosses val="autoZero"/>
        <c:crossBetween val="between"/>
        <c:majorUnit val="1"/>
      </c:valAx>
      <c:spPr>
        <a:solidFill>
          <a:srgbClr val="FFFFFF"/>
        </a:solidFill>
        <a:ln w="6350">
          <a:solidFill>
            <a:srgbClr val="A5A5A5"/>
          </a:solidFill>
        </a:ln>
      </c:spPr>
    </c:plotArea>
    <c:legend>
      <c:legendPos val="b"/>
      <c:layout>
        <c:manualLayout>
          <c:xMode val="edge"/>
          <c:yMode val="edge"/>
          <c:x val="0.71565196850393697"/>
          <c:y val="0.8086364009186352"/>
          <c:w val="0.24146469816272967"/>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stacked"/>
        <c:varyColors val="0"/>
        <c:ser>
          <c:idx val="0"/>
          <c:order val="0"/>
          <c:tx>
            <c:strRef>
              <c:f>Part135_NonSched_Heli_PhaseOfFl!$B$2</c:f>
              <c:strCache>
                <c:ptCount val="1"/>
                <c:pt idx="0">
                  <c:v>Fatal</c:v>
                </c:pt>
              </c:strCache>
            </c:strRef>
          </c:tx>
          <c:spPr>
            <a:solidFill>
              <a:srgbClr val="FDC367"/>
            </a:solidFill>
            <a:ln w="6350">
              <a:solidFill>
                <a:srgbClr val="1A3B69"/>
              </a:solidFill>
              <a:prstDash val="solid"/>
            </a:ln>
          </c:spPr>
          <c:invertIfNegative val="0"/>
          <c:cat>
            <c:strRef>
              <c:f>Part135_NonSched_Heli_PhaseOfFl!$A$3:$A$9</c:f>
              <c:strCache>
                <c:ptCount val="7"/>
                <c:pt idx="0">
                  <c:v>Landing</c:v>
                </c:pt>
                <c:pt idx="1">
                  <c:v>En Route</c:v>
                </c:pt>
                <c:pt idx="2">
                  <c:v>Approach</c:v>
                </c:pt>
                <c:pt idx="3">
                  <c:v>Standing</c:v>
                </c:pt>
                <c:pt idx="4">
                  <c:v>Maneuvering</c:v>
                </c:pt>
                <c:pt idx="5">
                  <c:v>Takeoff</c:v>
                </c:pt>
                <c:pt idx="6">
                  <c:v>Taxi</c:v>
                </c:pt>
              </c:strCache>
            </c:strRef>
          </c:cat>
          <c:val>
            <c:numRef>
              <c:f>Part135_NonSched_Heli_PhaseOfFl!$B$3:$B$9</c:f>
              <c:numCache>
                <c:formatCode>General</c:formatCode>
                <c:ptCount val="7"/>
                <c:pt idx="0">
                  <c:v>0</c:v>
                </c:pt>
                <c:pt idx="1">
                  <c:v>0</c:v>
                </c:pt>
                <c:pt idx="2">
                  <c:v>1</c:v>
                </c:pt>
                <c:pt idx="3">
                  <c:v>0</c:v>
                </c:pt>
                <c:pt idx="4">
                  <c:v>1</c:v>
                </c:pt>
                <c:pt idx="5">
                  <c:v>0</c:v>
                </c:pt>
                <c:pt idx="6">
                  <c:v>0</c:v>
                </c:pt>
              </c:numCache>
            </c:numRef>
          </c:val>
          <c:extLst>
            <c:ext xmlns:c16="http://schemas.microsoft.com/office/drawing/2014/chart" uri="{C3380CC4-5D6E-409C-BE32-E72D297353CC}">
              <c16:uniqueId val="{00000003-105C-4583-A674-640D4F02BA9B}"/>
            </c:ext>
          </c:extLst>
        </c:ser>
        <c:ser>
          <c:idx val="1"/>
          <c:order val="1"/>
          <c:tx>
            <c:strRef>
              <c:f>Part135_NonSched_Heli_PhaseOfFl!$C$2</c:f>
              <c:strCache>
                <c:ptCount val="1"/>
                <c:pt idx="0">
                  <c:v>Non-Fatal</c:v>
                </c:pt>
              </c:strCache>
            </c:strRef>
          </c:tx>
          <c:spPr>
            <a:solidFill>
              <a:srgbClr val="67A3F3"/>
            </a:solidFill>
            <a:ln w="6350">
              <a:solidFill>
                <a:srgbClr val="1A3B69"/>
              </a:solidFill>
              <a:prstDash val="solid"/>
            </a:ln>
          </c:spPr>
          <c:invertIfNegative val="0"/>
          <c:cat>
            <c:strRef>
              <c:f>Part135_NonSched_Heli_PhaseOfFl!$A$3:$A$9</c:f>
              <c:strCache>
                <c:ptCount val="7"/>
                <c:pt idx="0">
                  <c:v>Landing</c:v>
                </c:pt>
                <c:pt idx="1">
                  <c:v>En Route</c:v>
                </c:pt>
                <c:pt idx="2">
                  <c:v>Approach</c:v>
                </c:pt>
                <c:pt idx="3">
                  <c:v>Standing</c:v>
                </c:pt>
                <c:pt idx="4">
                  <c:v>Maneuvering</c:v>
                </c:pt>
                <c:pt idx="5">
                  <c:v>Takeoff</c:v>
                </c:pt>
                <c:pt idx="6">
                  <c:v>Taxi</c:v>
                </c:pt>
              </c:strCache>
            </c:strRef>
          </c:cat>
          <c:val>
            <c:numRef>
              <c:f>Part135_NonSched_Heli_PhaseOfFl!$C$3:$C$9</c:f>
              <c:numCache>
                <c:formatCode>General</c:formatCode>
                <c:ptCount val="7"/>
                <c:pt idx="0">
                  <c:v>4</c:v>
                </c:pt>
                <c:pt idx="1">
                  <c:v>3</c:v>
                </c:pt>
                <c:pt idx="2">
                  <c:v>1</c:v>
                </c:pt>
                <c:pt idx="3">
                  <c:v>2</c:v>
                </c:pt>
                <c:pt idx="4">
                  <c:v>0</c:v>
                </c:pt>
                <c:pt idx="5">
                  <c:v>1</c:v>
                </c:pt>
                <c:pt idx="6">
                  <c:v>1</c:v>
                </c:pt>
              </c:numCache>
            </c:numRef>
          </c:val>
          <c:extLst>
            <c:ext xmlns:c16="http://schemas.microsoft.com/office/drawing/2014/chart" uri="{C3380CC4-5D6E-409C-BE32-E72D297353CC}">
              <c16:uniqueId val="{00000004-105C-4583-A674-640D4F02BA9B}"/>
            </c:ext>
          </c:extLst>
        </c:ser>
        <c:dLbls>
          <c:showLegendKey val="0"/>
          <c:showVal val="0"/>
          <c:showCatName val="0"/>
          <c:showSerName val="0"/>
          <c:showPercent val="0"/>
          <c:showBubbleSize val="0"/>
        </c:dLbls>
        <c:gapWidth val="36"/>
        <c:overlap val="100"/>
        <c:axId val="298338864"/>
        <c:axId val="298344768"/>
      </c:barChart>
      <c:catAx>
        <c:axId val="298338864"/>
        <c:scaling>
          <c:orientation val="maxMin"/>
        </c:scaling>
        <c:delete val="0"/>
        <c:axPos val="l"/>
        <c:title>
          <c:tx>
            <c:strRef>
              <c:f>Part135_NonSched_Heli_PhaseOfFl!$A$2</c:f>
              <c:strCache>
                <c:ptCount val="1"/>
                <c:pt idx="0">
                  <c:v>Phase of Flight</c:v>
                </c:pt>
              </c:strCache>
            </c:strRef>
          </c:tx>
          <c:overlay val="0"/>
        </c:title>
        <c:numFmt formatCode="General" sourceLinked="1"/>
        <c:majorTickMark val="out"/>
        <c:minorTickMark val="none"/>
        <c:tickLblPos val="nextTo"/>
        <c:spPr>
          <a:ln w="6350">
            <a:solidFill>
              <a:srgbClr val="1A3B69"/>
            </a:solidFill>
          </a:ln>
        </c:spPr>
        <c:crossAx val="298344768"/>
        <c:crosses val="autoZero"/>
        <c:auto val="1"/>
        <c:lblAlgn val="ctr"/>
        <c:lblOffset val="0"/>
        <c:noMultiLvlLbl val="0"/>
      </c:catAx>
      <c:valAx>
        <c:axId val="298344768"/>
        <c:scaling>
          <c:orientation val="minMax"/>
          <c:min val="0"/>
        </c:scaling>
        <c:delete val="0"/>
        <c:axPos val="t"/>
        <c:title>
          <c:tx>
            <c:rich>
              <a:bodyPr/>
              <a:lstStyle/>
              <a:p>
                <a:pPr>
                  <a:defRPr/>
                </a:pPr>
                <a:r>
                  <a:rPr lang="en-US"/>
                  <a:t>Total Accident Aircraft</a:t>
                </a:r>
              </a:p>
            </c:rich>
          </c:tx>
          <c:overlay val="0"/>
        </c:title>
        <c:numFmt formatCode="General" sourceLinked="1"/>
        <c:majorTickMark val="out"/>
        <c:minorTickMark val="none"/>
        <c:tickLblPos val="nextTo"/>
        <c:spPr>
          <a:ln w="6350">
            <a:solidFill>
              <a:srgbClr val="1A3B69"/>
            </a:solidFill>
          </a:ln>
        </c:spPr>
        <c:crossAx val="298338864"/>
        <c:crosses val="autoZero"/>
        <c:crossBetween val="between"/>
        <c:majorUnit val="1"/>
      </c:valAx>
      <c:spPr>
        <a:solidFill>
          <a:srgbClr val="FFFFFF"/>
        </a:solidFill>
        <a:ln w="6350">
          <a:solidFill>
            <a:srgbClr val="A5A5A5"/>
          </a:solidFill>
        </a:ln>
      </c:spPr>
    </c:plotArea>
    <c:legend>
      <c:legendPos val="b"/>
      <c:layout>
        <c:manualLayout>
          <c:xMode val="edge"/>
          <c:yMode val="edge"/>
          <c:x val="0.71565196850393697"/>
          <c:y val="0.9023864009186352"/>
          <c:w val="0.24146469816272967"/>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Part135_Scheduled_FlightHours!$B$2</c:f>
              <c:strCache>
                <c:ptCount val="1"/>
                <c:pt idx="0">
                  <c:v>Flight Hours (100,000s)</c:v>
                </c:pt>
              </c:strCache>
            </c:strRef>
          </c:tx>
          <c:spPr>
            <a:ln w="25400">
              <a:solidFill>
                <a:srgbClr val="67A3F3"/>
              </a:solidFill>
              <a:prstDash val="solid"/>
            </a:ln>
            <a:effectLst/>
          </c:spPr>
          <c:marker>
            <c:symbol val="diamond"/>
            <c:size val="8"/>
            <c:spPr>
              <a:solidFill>
                <a:srgbClr val="67A3F3"/>
              </a:solidFill>
              <a:ln w="3175">
                <a:solidFill>
                  <a:srgbClr val="1A3B69"/>
                </a:solidFill>
                <a:prstDash val="solid"/>
              </a:ln>
              <a:effectLst/>
            </c:spPr>
          </c:marker>
          <c:cat>
            <c:numRef>
              <c:f>Part135_Scheduled_FlightHours!$A$3:$A$12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Part135_Scheduled_FlightHours!$B$3:$B$12</c:f>
              <c:numCache>
                <c:formatCode>General</c:formatCode>
                <c:ptCount val="10"/>
                <c:pt idx="0">
                  <c:v>3.09545</c:v>
                </c:pt>
                <c:pt idx="1">
                  <c:v>3.1464799999999999</c:v>
                </c:pt>
                <c:pt idx="2">
                  <c:v>3.2563200000000001</c:v>
                </c:pt>
                <c:pt idx="3">
                  <c:v>3.2241599999999999</c:v>
                </c:pt>
                <c:pt idx="4">
                  <c:v>3.2515399999999999</c:v>
                </c:pt>
                <c:pt idx="5">
                  <c:v>3.3501500000000002</c:v>
                </c:pt>
                <c:pt idx="6">
                  <c:v>3.5986600000000002</c:v>
                </c:pt>
                <c:pt idx="7">
                  <c:v>3.7685399999999998</c:v>
                </c:pt>
                <c:pt idx="8">
                  <c:v>3.9214600000000002</c:v>
                </c:pt>
                <c:pt idx="9">
                  <c:v>4.21319</c:v>
                </c:pt>
              </c:numCache>
            </c:numRef>
          </c:val>
          <c:smooth val="0"/>
          <c:extLst>
            <c:ext xmlns:c16="http://schemas.microsoft.com/office/drawing/2014/chart" uri="{C3380CC4-5D6E-409C-BE32-E72D297353CC}">
              <c16:uniqueId val="{00000003-AD03-4C7C-BE4D-F671012F3AF6}"/>
            </c:ext>
          </c:extLst>
        </c:ser>
        <c:dLbls>
          <c:showLegendKey val="0"/>
          <c:showVal val="0"/>
          <c:showCatName val="0"/>
          <c:showSerName val="0"/>
          <c:showPercent val="0"/>
          <c:showBubbleSize val="0"/>
        </c:dLbls>
        <c:marker val="1"/>
        <c:smooth val="0"/>
        <c:axId val="179311232"/>
        <c:axId val="179308280"/>
      </c:lineChart>
      <c:catAx>
        <c:axId val="179311232"/>
        <c:scaling>
          <c:orientation val="minMax"/>
        </c:scaling>
        <c:delete val="0"/>
        <c:axPos val="b"/>
        <c:title>
          <c:tx>
            <c:strRef>
              <c:f>Part135_Scheduled_FlightHours!$A$2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179308280"/>
        <c:crosses val="autoZero"/>
        <c:auto val="1"/>
        <c:lblAlgn val="ctr"/>
        <c:lblOffset val="0"/>
        <c:noMultiLvlLbl val="0"/>
      </c:catAx>
      <c:valAx>
        <c:axId val="179308280"/>
        <c:scaling>
          <c:orientation val="minMax"/>
          <c:min val="0"/>
        </c:scaling>
        <c:delete val="0"/>
        <c:axPos val="l"/>
        <c:title>
          <c:tx>
            <c:rich>
              <a:bodyPr/>
              <a:lstStyle/>
              <a:p>
                <a:pPr>
                  <a:defRPr/>
                </a:pPr>
                <a:r>
                  <a:rPr lang="en-US"/>
                  <a:t>Flight Hours (100,000s)</a:t>
                </a:r>
              </a:p>
            </c:rich>
          </c:tx>
          <c:overlay val="0"/>
        </c:title>
        <c:numFmt formatCode="#,##0.0;;0" sourceLinked="0"/>
        <c:majorTickMark val="out"/>
        <c:minorTickMark val="none"/>
        <c:tickLblPos val="nextTo"/>
        <c:spPr>
          <a:ln w="6350">
            <a:solidFill>
              <a:srgbClr val="1A3B69"/>
            </a:solidFill>
          </a:ln>
        </c:spPr>
        <c:crossAx val="179311232"/>
        <c:crosses val="autoZero"/>
        <c:crossBetween val="midCat"/>
      </c:valAx>
      <c:spPr>
        <a:solidFill>
          <a:srgbClr val="FFFFFF"/>
        </a:solidFill>
        <a:ln w="6350">
          <a:solidFill>
            <a:srgbClr val="A5A5A5"/>
          </a:solid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Part135_Scheduled_Departures!$B$2</c:f>
              <c:strCache>
                <c:ptCount val="1"/>
                <c:pt idx="0">
                  <c:v>Departures (100,000s)</c:v>
                </c:pt>
              </c:strCache>
            </c:strRef>
          </c:tx>
          <c:spPr>
            <a:ln w="25400">
              <a:solidFill>
                <a:srgbClr val="67A3F3"/>
              </a:solidFill>
              <a:prstDash val="solid"/>
            </a:ln>
            <a:effectLst/>
          </c:spPr>
          <c:marker>
            <c:symbol val="diamond"/>
            <c:size val="8"/>
            <c:spPr>
              <a:solidFill>
                <a:srgbClr val="67A3F3"/>
              </a:solidFill>
              <a:ln w="3175">
                <a:solidFill>
                  <a:srgbClr val="1A3B69"/>
                </a:solidFill>
                <a:prstDash val="solid"/>
              </a:ln>
              <a:effectLst/>
            </c:spPr>
          </c:marker>
          <c:cat>
            <c:numRef>
              <c:f>Part135_Scheduled_Departures!$A$3:$A$12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Part135_Scheduled_Departures!$B$3:$B$12</c:f>
              <c:numCache>
                <c:formatCode>General</c:formatCode>
                <c:ptCount val="10"/>
                <c:pt idx="0">
                  <c:v>5.8918200000000001</c:v>
                </c:pt>
                <c:pt idx="1">
                  <c:v>6.05342</c:v>
                </c:pt>
                <c:pt idx="2">
                  <c:v>6.0789799999999996</c:v>
                </c:pt>
                <c:pt idx="3">
                  <c:v>6.0201399999999996</c:v>
                </c:pt>
                <c:pt idx="4">
                  <c:v>5.77447</c:v>
                </c:pt>
                <c:pt idx="5">
                  <c:v>6.2439099999999996</c:v>
                </c:pt>
                <c:pt idx="6">
                  <c:v>6.3230899999999997</c:v>
                </c:pt>
                <c:pt idx="7">
                  <c:v>6.3578700000000001</c:v>
                </c:pt>
                <c:pt idx="8">
                  <c:v>6.2478999999999996</c:v>
                </c:pt>
                <c:pt idx="9">
                  <c:v>6.4458299999999999</c:v>
                </c:pt>
              </c:numCache>
            </c:numRef>
          </c:val>
          <c:smooth val="0"/>
          <c:extLst>
            <c:ext xmlns:c16="http://schemas.microsoft.com/office/drawing/2014/chart" uri="{C3380CC4-5D6E-409C-BE32-E72D297353CC}">
              <c16:uniqueId val="{00000003-8865-41A4-872E-4214ED012826}"/>
            </c:ext>
          </c:extLst>
        </c:ser>
        <c:dLbls>
          <c:showLegendKey val="0"/>
          <c:showVal val="0"/>
          <c:showCatName val="0"/>
          <c:showSerName val="0"/>
          <c:showPercent val="0"/>
          <c:showBubbleSize val="0"/>
        </c:dLbls>
        <c:marker val="1"/>
        <c:smooth val="0"/>
        <c:axId val="292793096"/>
        <c:axId val="179314840"/>
      </c:lineChart>
      <c:catAx>
        <c:axId val="292793096"/>
        <c:scaling>
          <c:orientation val="minMax"/>
        </c:scaling>
        <c:delete val="0"/>
        <c:axPos val="b"/>
        <c:title>
          <c:tx>
            <c:strRef>
              <c:f>Part135_Scheduled_Departures!$A$2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179314840"/>
        <c:crosses val="autoZero"/>
        <c:auto val="1"/>
        <c:lblAlgn val="ctr"/>
        <c:lblOffset val="0"/>
        <c:noMultiLvlLbl val="0"/>
      </c:catAx>
      <c:valAx>
        <c:axId val="179314840"/>
        <c:scaling>
          <c:orientation val="minMax"/>
          <c:min val="0"/>
        </c:scaling>
        <c:delete val="0"/>
        <c:axPos val="l"/>
        <c:title>
          <c:tx>
            <c:rich>
              <a:bodyPr/>
              <a:lstStyle/>
              <a:p>
                <a:pPr>
                  <a:defRPr/>
                </a:pPr>
                <a:r>
                  <a:rPr lang="en-US"/>
                  <a:t>Departures (100,000s)</a:t>
                </a:r>
              </a:p>
            </c:rich>
          </c:tx>
          <c:overlay val="0"/>
        </c:title>
        <c:numFmt formatCode="General" sourceLinked="1"/>
        <c:majorTickMark val="out"/>
        <c:minorTickMark val="none"/>
        <c:tickLblPos val="nextTo"/>
        <c:spPr>
          <a:ln w="6350">
            <a:solidFill>
              <a:srgbClr val="1A3B69"/>
            </a:solidFill>
          </a:ln>
        </c:spPr>
        <c:crossAx val="292793096"/>
        <c:crosses val="autoZero"/>
        <c:crossBetween val="midCat"/>
      </c:valAx>
      <c:spPr>
        <a:solidFill>
          <a:srgbClr val="FFFFFF"/>
        </a:solidFill>
        <a:ln w="6350">
          <a:solidFill>
            <a:srgbClr val="A5A5A5"/>
          </a:solid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lineChart>
        <c:grouping val="standard"/>
        <c:varyColors val="0"/>
        <c:ser>
          <c:idx val="1"/>
          <c:order val="0"/>
          <c:tx>
            <c:strRef>
              <c:f>Part135_Scheduled_AccRate!$C$2</c:f>
              <c:strCache>
                <c:ptCount val="1"/>
                <c:pt idx="0">
                  <c:v>Accidents per 100,000 Flight Hours</c:v>
                </c:pt>
              </c:strCache>
            </c:strRef>
          </c:tx>
          <c:spPr>
            <a:ln w="25400">
              <a:solidFill>
                <a:srgbClr val="67A3F3"/>
              </a:solidFill>
              <a:prstDash val="solid"/>
            </a:ln>
            <a:effectLst/>
          </c:spPr>
          <c:marker>
            <c:spPr>
              <a:solidFill>
                <a:srgbClr val="67A3F3"/>
              </a:solidFill>
              <a:ln w="3175">
                <a:solidFill>
                  <a:srgbClr val="1A3B69"/>
                </a:solidFill>
                <a:prstDash val="solid"/>
              </a:ln>
              <a:effectLst/>
            </c:spPr>
          </c:marker>
          <c:cat>
            <c:numRef>
              <c:f>Part135_Scheduled_AccRate!$A$3:$A$12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Part135_Scheduled_AccRate!$C$3:$C$12</c:f>
              <c:numCache>
                <c:formatCode>General</c:formatCode>
                <c:ptCount val="10"/>
                <c:pt idx="0">
                  <c:v>0.64610961249575993</c:v>
                </c:pt>
                <c:pt idx="1">
                  <c:v>1.9068927817751899</c:v>
                </c:pt>
                <c:pt idx="2">
                  <c:v>1.2283805031446542</c:v>
                </c:pt>
                <c:pt idx="3">
                  <c:v>0.93047491439630792</c:v>
                </c:pt>
                <c:pt idx="4">
                  <c:v>1.8452794675753643</c:v>
                </c:pt>
                <c:pt idx="5">
                  <c:v>0.89548229183767891</c:v>
                </c:pt>
                <c:pt idx="6">
                  <c:v>1.1115248453591058</c:v>
                </c:pt>
                <c:pt idx="7">
                  <c:v>2.3881927749207916</c:v>
                </c:pt>
                <c:pt idx="8">
                  <c:v>1.5300423821739861</c:v>
                </c:pt>
                <c:pt idx="9">
                  <c:v>0.47469969310664839</c:v>
                </c:pt>
              </c:numCache>
            </c:numRef>
          </c:val>
          <c:smooth val="0"/>
          <c:extLst>
            <c:ext xmlns:c16="http://schemas.microsoft.com/office/drawing/2014/chart" uri="{C3380CC4-5D6E-409C-BE32-E72D297353CC}">
              <c16:uniqueId val="{00000005-C275-4DAA-9E62-D3C3681E9473}"/>
            </c:ext>
          </c:extLst>
        </c:ser>
        <c:ser>
          <c:idx val="0"/>
          <c:order val="1"/>
          <c:tx>
            <c:strRef>
              <c:f>Part135_Scheduled_AccRate!$B$2</c:f>
              <c:strCache>
                <c:ptCount val="1"/>
                <c:pt idx="0">
                  <c:v>Accidents per 100,000 Departures</c:v>
                </c:pt>
              </c:strCache>
            </c:strRef>
          </c:tx>
          <c:spPr>
            <a:ln w="25400">
              <a:solidFill>
                <a:srgbClr val="FDC367"/>
              </a:solidFill>
              <a:prstDash val="solid"/>
            </a:ln>
            <a:effectLst/>
          </c:spPr>
          <c:marker>
            <c:symbol val="diamond"/>
            <c:size val="8"/>
            <c:spPr>
              <a:solidFill>
                <a:srgbClr val="FDC367"/>
              </a:solidFill>
              <a:ln w="3175">
                <a:solidFill>
                  <a:srgbClr val="1A3B69"/>
                </a:solidFill>
                <a:prstDash val="solid"/>
              </a:ln>
              <a:effectLst/>
            </c:spPr>
          </c:marker>
          <c:cat>
            <c:numRef>
              <c:f>Part135_Scheduled_AccRate!$A$3:$A$12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Part135_Scheduled_AccRate!$B$3:$B$12</c:f>
              <c:numCache>
                <c:formatCode>General</c:formatCode>
                <c:ptCount val="10"/>
                <c:pt idx="0">
                  <c:v>0.33945368324219</c:v>
                </c:pt>
                <c:pt idx="1">
                  <c:v>0.99117523647789185</c:v>
                </c:pt>
                <c:pt idx="2">
                  <c:v>0.65800512585993043</c:v>
                </c:pt>
                <c:pt idx="3">
                  <c:v>0.49832728142534893</c:v>
                </c:pt>
                <c:pt idx="4">
                  <c:v>1.0390563982495362</c:v>
                </c:pt>
                <c:pt idx="5">
                  <c:v>0.48046816818307758</c:v>
                </c:pt>
                <c:pt idx="6">
                  <c:v>0.63260209802485812</c:v>
                </c:pt>
                <c:pt idx="7">
                  <c:v>1.4155684214996531</c:v>
                </c:pt>
                <c:pt idx="8">
                  <c:v>0.96032266841658798</c:v>
                </c:pt>
                <c:pt idx="9">
                  <c:v>0.31027811779088188</c:v>
                </c:pt>
              </c:numCache>
            </c:numRef>
          </c:val>
          <c:smooth val="0"/>
          <c:extLst>
            <c:ext xmlns:c16="http://schemas.microsoft.com/office/drawing/2014/chart" uri="{C3380CC4-5D6E-409C-BE32-E72D297353CC}">
              <c16:uniqueId val="{00000004-C275-4DAA-9E62-D3C3681E9473}"/>
            </c:ext>
          </c:extLst>
        </c:ser>
        <c:dLbls>
          <c:showLegendKey val="0"/>
          <c:showVal val="0"/>
          <c:showCatName val="0"/>
          <c:showSerName val="0"/>
          <c:showPercent val="0"/>
          <c:showBubbleSize val="0"/>
        </c:dLbls>
        <c:marker val="1"/>
        <c:smooth val="0"/>
        <c:axId val="93293336"/>
        <c:axId val="93294976"/>
      </c:lineChart>
      <c:catAx>
        <c:axId val="93293336"/>
        <c:scaling>
          <c:orientation val="minMax"/>
        </c:scaling>
        <c:delete val="0"/>
        <c:axPos val="b"/>
        <c:title>
          <c:tx>
            <c:strRef>
              <c:f>Part135_Scheduled_AccRate!$A$2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93294976"/>
        <c:crosses val="autoZero"/>
        <c:auto val="1"/>
        <c:lblAlgn val="ctr"/>
        <c:lblOffset val="0"/>
        <c:noMultiLvlLbl val="0"/>
      </c:catAx>
      <c:valAx>
        <c:axId val="93294976"/>
        <c:scaling>
          <c:orientation val="minMax"/>
          <c:min val="0"/>
        </c:scaling>
        <c:delete val="0"/>
        <c:axPos val="l"/>
        <c:title>
          <c:tx>
            <c:rich>
              <a:bodyPr/>
              <a:lstStyle/>
              <a:p>
                <a:pPr>
                  <a:defRPr/>
                </a:pPr>
                <a:r>
                  <a:rPr lang="en-US"/>
                  <a:t>Accidents per 100,000</a:t>
                </a:r>
              </a:p>
              <a:p>
                <a:pPr>
                  <a:defRPr/>
                </a:pPr>
                <a:r>
                  <a:rPr lang="en-US"/>
                  <a:t>Departures / Flight Hours</a:t>
                </a:r>
              </a:p>
            </c:rich>
          </c:tx>
          <c:overlay val="0"/>
        </c:title>
        <c:numFmt formatCode="#,##0.0;;0" sourceLinked="0"/>
        <c:majorTickMark val="out"/>
        <c:minorTickMark val="none"/>
        <c:tickLblPos val="nextTo"/>
        <c:spPr>
          <a:ln w="6350">
            <a:solidFill>
              <a:srgbClr val="1A3B69"/>
            </a:solidFill>
          </a:ln>
        </c:spPr>
        <c:crossAx val="93293336"/>
        <c:crosses val="autoZero"/>
        <c:crossBetween val="midCat"/>
      </c:valAx>
      <c:spPr>
        <a:solidFill>
          <a:srgbClr val="FFFFFF"/>
        </a:solidFill>
        <a:ln w="6350">
          <a:solidFill>
            <a:srgbClr val="A5A5A5"/>
          </a:solidFill>
        </a:ln>
      </c:spPr>
    </c:plotArea>
    <c:legend>
      <c:legendPos val="tr"/>
      <c:layout>
        <c:manualLayout>
          <c:xMode val="edge"/>
          <c:yMode val="edge"/>
          <c:x val="0.53020748031496068"/>
          <c:y val="4.6406250000000003E-2"/>
          <c:w val="0.41717572178477691"/>
          <c:h val="0.13003772965879265"/>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stacked"/>
        <c:varyColors val="0"/>
        <c:ser>
          <c:idx val="0"/>
          <c:order val="0"/>
          <c:tx>
            <c:strRef>
              <c:f>Part135_Scheduled_DefiningEvent!$B$2</c:f>
              <c:strCache>
                <c:ptCount val="1"/>
                <c:pt idx="0">
                  <c:v>Fatal</c:v>
                </c:pt>
              </c:strCache>
            </c:strRef>
          </c:tx>
          <c:spPr>
            <a:solidFill>
              <a:srgbClr val="FDC367"/>
            </a:solidFill>
            <a:ln w="6350">
              <a:solidFill>
                <a:srgbClr val="1A3B69"/>
              </a:solidFill>
              <a:prstDash val="solid"/>
            </a:ln>
          </c:spPr>
          <c:invertIfNegative val="0"/>
          <c:cat>
            <c:strRef>
              <c:f>Part135_Scheduled_DefiningEvent!$A$3:$A$4</c:f>
              <c:strCache>
                <c:ptCount val="2"/>
                <c:pt idx="0">
                  <c:v>Abnormal Runway Contact</c:v>
                </c:pt>
                <c:pt idx="1">
                  <c:v>Ground Collision</c:v>
                </c:pt>
              </c:strCache>
            </c:strRef>
          </c:cat>
          <c:val>
            <c:numRef>
              <c:f>Part135_Scheduled_DefiningEvent!$B$3:$B$4</c:f>
              <c:numCache>
                <c:formatCode>General</c:formatCode>
                <c:ptCount val="2"/>
                <c:pt idx="0">
                  <c:v>0</c:v>
                </c:pt>
                <c:pt idx="1">
                  <c:v>0</c:v>
                </c:pt>
              </c:numCache>
            </c:numRef>
          </c:val>
          <c:extLst>
            <c:ext xmlns:c16="http://schemas.microsoft.com/office/drawing/2014/chart" uri="{C3380CC4-5D6E-409C-BE32-E72D297353CC}">
              <c16:uniqueId val="{00000003-77B5-469D-8A44-CDBAA896939F}"/>
            </c:ext>
          </c:extLst>
        </c:ser>
        <c:ser>
          <c:idx val="1"/>
          <c:order val="1"/>
          <c:tx>
            <c:strRef>
              <c:f>Part135_Scheduled_DefiningEvent!$C$2</c:f>
              <c:strCache>
                <c:ptCount val="1"/>
                <c:pt idx="0">
                  <c:v>Non-Fatal</c:v>
                </c:pt>
              </c:strCache>
            </c:strRef>
          </c:tx>
          <c:spPr>
            <a:solidFill>
              <a:srgbClr val="67A3F3"/>
            </a:solidFill>
            <a:ln w="6350">
              <a:solidFill>
                <a:srgbClr val="1A3B69"/>
              </a:solidFill>
              <a:prstDash val="solid"/>
            </a:ln>
          </c:spPr>
          <c:invertIfNegative val="0"/>
          <c:cat>
            <c:strRef>
              <c:f>Part135_Scheduled_DefiningEvent!$A$3:$A$4</c:f>
              <c:strCache>
                <c:ptCount val="2"/>
                <c:pt idx="0">
                  <c:v>Abnormal Runway Contact</c:v>
                </c:pt>
                <c:pt idx="1">
                  <c:v>Ground Collision</c:v>
                </c:pt>
              </c:strCache>
            </c:strRef>
          </c:cat>
          <c:val>
            <c:numRef>
              <c:f>Part135_Scheduled_DefiningEvent!$C$3:$C$4</c:f>
              <c:numCache>
                <c:formatCode>General</c:formatCode>
                <c:ptCount val="2"/>
                <c:pt idx="0">
                  <c:v>1</c:v>
                </c:pt>
                <c:pt idx="1">
                  <c:v>1</c:v>
                </c:pt>
              </c:numCache>
            </c:numRef>
          </c:val>
          <c:extLst>
            <c:ext xmlns:c16="http://schemas.microsoft.com/office/drawing/2014/chart" uri="{C3380CC4-5D6E-409C-BE32-E72D297353CC}">
              <c16:uniqueId val="{00000004-77B5-469D-8A44-CDBAA896939F}"/>
            </c:ext>
          </c:extLst>
        </c:ser>
        <c:dLbls>
          <c:showLegendKey val="0"/>
          <c:showVal val="0"/>
          <c:showCatName val="0"/>
          <c:showSerName val="0"/>
          <c:showPercent val="0"/>
          <c:showBubbleSize val="0"/>
        </c:dLbls>
        <c:gapWidth val="36"/>
        <c:overlap val="100"/>
        <c:axId val="295287840"/>
        <c:axId val="295284888"/>
      </c:barChart>
      <c:catAx>
        <c:axId val="295287840"/>
        <c:scaling>
          <c:orientation val="maxMin"/>
        </c:scaling>
        <c:delete val="0"/>
        <c:axPos val="l"/>
        <c:title>
          <c:tx>
            <c:strRef>
              <c:f>Part135_Scheduled_DefiningEvent!$A$2</c:f>
              <c:strCache>
                <c:ptCount val="1"/>
                <c:pt idx="0">
                  <c:v>Defining Event</c:v>
                </c:pt>
              </c:strCache>
            </c:strRef>
          </c:tx>
          <c:overlay val="0"/>
        </c:title>
        <c:numFmt formatCode="General" sourceLinked="1"/>
        <c:majorTickMark val="out"/>
        <c:minorTickMark val="none"/>
        <c:tickLblPos val="nextTo"/>
        <c:spPr>
          <a:ln w="6350">
            <a:solidFill>
              <a:srgbClr val="1A3B69"/>
            </a:solidFill>
          </a:ln>
        </c:spPr>
        <c:crossAx val="295284888"/>
        <c:crosses val="autoZero"/>
        <c:auto val="1"/>
        <c:lblAlgn val="ctr"/>
        <c:lblOffset val="0"/>
        <c:noMultiLvlLbl val="0"/>
      </c:catAx>
      <c:valAx>
        <c:axId val="295284888"/>
        <c:scaling>
          <c:orientation val="minMax"/>
          <c:min val="0"/>
        </c:scaling>
        <c:delete val="0"/>
        <c:axPos val="t"/>
        <c:title>
          <c:tx>
            <c:rich>
              <a:bodyPr/>
              <a:lstStyle/>
              <a:p>
                <a:pPr>
                  <a:defRPr/>
                </a:pPr>
                <a:r>
                  <a:rPr lang="en-US"/>
                  <a:t>Total Accident Aircraft</a:t>
                </a:r>
              </a:p>
            </c:rich>
          </c:tx>
          <c:overlay val="0"/>
        </c:title>
        <c:numFmt formatCode="General" sourceLinked="1"/>
        <c:majorTickMark val="out"/>
        <c:minorTickMark val="none"/>
        <c:tickLblPos val="nextTo"/>
        <c:spPr>
          <a:ln w="6350">
            <a:solidFill>
              <a:srgbClr val="1A3B69"/>
            </a:solidFill>
          </a:ln>
        </c:spPr>
        <c:crossAx val="295287840"/>
        <c:crosses val="autoZero"/>
        <c:crossBetween val="between"/>
        <c:majorUnit val="1"/>
      </c:valAx>
      <c:spPr>
        <a:solidFill>
          <a:srgbClr val="FFFFFF"/>
        </a:solidFill>
        <a:ln w="6350">
          <a:solidFill>
            <a:srgbClr val="A5A5A5"/>
          </a:solidFill>
        </a:ln>
      </c:spPr>
    </c:plotArea>
    <c:legend>
      <c:legendPos val="b"/>
      <c:layout>
        <c:manualLayout>
          <c:xMode val="edge"/>
          <c:yMode val="edge"/>
          <c:x val="0.71565196850393697"/>
          <c:y val="0.9023864009186352"/>
          <c:w val="0.24146469816272967"/>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stacked"/>
        <c:varyColors val="0"/>
        <c:ser>
          <c:idx val="0"/>
          <c:order val="0"/>
          <c:tx>
            <c:strRef>
              <c:f>Part135_Scheduled_PhaseOfFlight!$B$2</c:f>
              <c:strCache>
                <c:ptCount val="1"/>
                <c:pt idx="0">
                  <c:v>Fatal</c:v>
                </c:pt>
              </c:strCache>
            </c:strRef>
          </c:tx>
          <c:spPr>
            <a:solidFill>
              <a:srgbClr val="FDC367"/>
            </a:solidFill>
            <a:ln w="6350">
              <a:solidFill>
                <a:srgbClr val="1A3B69"/>
              </a:solidFill>
              <a:prstDash val="solid"/>
            </a:ln>
          </c:spPr>
          <c:invertIfNegative val="0"/>
          <c:cat>
            <c:strRef>
              <c:f>Part135_Scheduled_PhaseOfFlight!$A$3:$A$4</c:f>
              <c:strCache>
                <c:ptCount val="2"/>
                <c:pt idx="0">
                  <c:v>Landing</c:v>
                </c:pt>
                <c:pt idx="1">
                  <c:v>Standing</c:v>
                </c:pt>
              </c:strCache>
            </c:strRef>
          </c:cat>
          <c:val>
            <c:numRef>
              <c:f>Part135_Scheduled_PhaseOfFlight!$B$3:$B$4</c:f>
              <c:numCache>
                <c:formatCode>General</c:formatCode>
                <c:ptCount val="2"/>
                <c:pt idx="0">
                  <c:v>0</c:v>
                </c:pt>
                <c:pt idx="1">
                  <c:v>0</c:v>
                </c:pt>
              </c:numCache>
            </c:numRef>
          </c:val>
          <c:extLst>
            <c:ext xmlns:c16="http://schemas.microsoft.com/office/drawing/2014/chart" uri="{C3380CC4-5D6E-409C-BE32-E72D297353CC}">
              <c16:uniqueId val="{00000003-B909-4154-9C1F-B40B48482B92}"/>
            </c:ext>
          </c:extLst>
        </c:ser>
        <c:ser>
          <c:idx val="1"/>
          <c:order val="1"/>
          <c:tx>
            <c:strRef>
              <c:f>Part135_Scheduled_PhaseOfFlight!$C$2</c:f>
              <c:strCache>
                <c:ptCount val="1"/>
                <c:pt idx="0">
                  <c:v>Non-Fatal</c:v>
                </c:pt>
              </c:strCache>
            </c:strRef>
          </c:tx>
          <c:spPr>
            <a:solidFill>
              <a:srgbClr val="67A3F3"/>
            </a:solidFill>
            <a:ln w="6350">
              <a:solidFill>
                <a:srgbClr val="1A3B69"/>
              </a:solidFill>
              <a:prstDash val="solid"/>
            </a:ln>
          </c:spPr>
          <c:invertIfNegative val="0"/>
          <c:cat>
            <c:strRef>
              <c:f>Part135_Scheduled_PhaseOfFlight!$A$3:$A$4</c:f>
              <c:strCache>
                <c:ptCount val="2"/>
                <c:pt idx="0">
                  <c:v>Landing</c:v>
                </c:pt>
                <c:pt idx="1">
                  <c:v>Standing</c:v>
                </c:pt>
              </c:strCache>
            </c:strRef>
          </c:cat>
          <c:val>
            <c:numRef>
              <c:f>Part135_Scheduled_PhaseOfFlight!$C$3:$C$4</c:f>
              <c:numCache>
                <c:formatCode>General</c:formatCode>
                <c:ptCount val="2"/>
                <c:pt idx="0">
                  <c:v>1</c:v>
                </c:pt>
                <c:pt idx="1">
                  <c:v>1</c:v>
                </c:pt>
              </c:numCache>
            </c:numRef>
          </c:val>
          <c:extLst>
            <c:ext xmlns:c16="http://schemas.microsoft.com/office/drawing/2014/chart" uri="{C3380CC4-5D6E-409C-BE32-E72D297353CC}">
              <c16:uniqueId val="{00000004-B909-4154-9C1F-B40B48482B92}"/>
            </c:ext>
          </c:extLst>
        </c:ser>
        <c:dLbls>
          <c:showLegendKey val="0"/>
          <c:showVal val="0"/>
          <c:showCatName val="0"/>
          <c:showSerName val="0"/>
          <c:showPercent val="0"/>
          <c:showBubbleSize val="0"/>
        </c:dLbls>
        <c:gapWidth val="36"/>
        <c:overlap val="100"/>
        <c:axId val="294982952"/>
        <c:axId val="294977376"/>
      </c:barChart>
      <c:catAx>
        <c:axId val="294982952"/>
        <c:scaling>
          <c:orientation val="maxMin"/>
        </c:scaling>
        <c:delete val="0"/>
        <c:axPos val="l"/>
        <c:title>
          <c:tx>
            <c:strRef>
              <c:f>Part135_Scheduled_PhaseOfFlight!$A$2</c:f>
              <c:strCache>
                <c:ptCount val="1"/>
                <c:pt idx="0">
                  <c:v>Phase of Flight</c:v>
                </c:pt>
              </c:strCache>
            </c:strRef>
          </c:tx>
          <c:overlay val="0"/>
        </c:title>
        <c:numFmt formatCode="General" sourceLinked="1"/>
        <c:majorTickMark val="out"/>
        <c:minorTickMark val="none"/>
        <c:tickLblPos val="nextTo"/>
        <c:spPr>
          <a:ln w="6350">
            <a:solidFill>
              <a:srgbClr val="1A3B69"/>
            </a:solidFill>
          </a:ln>
        </c:spPr>
        <c:crossAx val="294977376"/>
        <c:crosses val="autoZero"/>
        <c:auto val="1"/>
        <c:lblAlgn val="ctr"/>
        <c:lblOffset val="0"/>
        <c:noMultiLvlLbl val="0"/>
      </c:catAx>
      <c:valAx>
        <c:axId val="294977376"/>
        <c:scaling>
          <c:orientation val="minMax"/>
          <c:min val="0"/>
        </c:scaling>
        <c:delete val="0"/>
        <c:axPos val="t"/>
        <c:title>
          <c:tx>
            <c:rich>
              <a:bodyPr/>
              <a:lstStyle/>
              <a:p>
                <a:pPr>
                  <a:defRPr/>
                </a:pPr>
                <a:r>
                  <a:rPr lang="en-US"/>
                  <a:t>Total Accident Aircraft</a:t>
                </a:r>
              </a:p>
            </c:rich>
          </c:tx>
          <c:overlay val="0"/>
        </c:title>
        <c:numFmt formatCode="General" sourceLinked="1"/>
        <c:majorTickMark val="out"/>
        <c:minorTickMark val="none"/>
        <c:tickLblPos val="nextTo"/>
        <c:spPr>
          <a:ln w="6350">
            <a:solidFill>
              <a:srgbClr val="1A3B69"/>
            </a:solidFill>
          </a:ln>
        </c:spPr>
        <c:crossAx val="294982952"/>
        <c:crosses val="autoZero"/>
        <c:crossBetween val="between"/>
        <c:majorUnit val="1"/>
      </c:valAx>
      <c:spPr>
        <a:solidFill>
          <a:srgbClr val="FFFFFF"/>
        </a:solidFill>
        <a:ln w="6350">
          <a:solidFill>
            <a:srgbClr val="A5A5A5"/>
          </a:solidFill>
        </a:ln>
      </c:spPr>
    </c:plotArea>
    <c:legend>
      <c:legendPos val="b"/>
      <c:layout>
        <c:manualLayout>
          <c:xMode val="edge"/>
          <c:yMode val="edge"/>
          <c:x val="0.71565196850393697"/>
          <c:y val="0.9023864009186352"/>
          <c:w val="0.24146469816272967"/>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lineChart>
        <c:grouping val="standard"/>
        <c:varyColors val="0"/>
        <c:ser>
          <c:idx val="1"/>
          <c:order val="0"/>
          <c:tx>
            <c:strRef>
              <c:f>Part135_NonSched_FlightHours!$C$2</c:f>
              <c:strCache>
                <c:ptCount val="1"/>
                <c:pt idx="0">
                  <c:v>Fixed Wing</c:v>
                </c:pt>
              </c:strCache>
            </c:strRef>
          </c:tx>
          <c:spPr>
            <a:ln w="25400">
              <a:solidFill>
                <a:srgbClr val="67A3F3"/>
              </a:solidFill>
              <a:prstDash val="solid"/>
            </a:ln>
            <a:effectLst/>
          </c:spPr>
          <c:marker>
            <c:spPr>
              <a:solidFill>
                <a:srgbClr val="67A3F3"/>
              </a:solidFill>
              <a:ln w="3175">
                <a:solidFill>
                  <a:srgbClr val="1A3B69"/>
                </a:solidFill>
                <a:prstDash val="solid"/>
              </a:ln>
              <a:effectLst/>
            </c:spPr>
          </c:marker>
          <c:cat>
            <c:strRef>
              <c:f>Part135_NonSched_FlightHours!$A$3:$A$12</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Part135_NonSched_FlightHours!$C$3:$C$12</c:f>
              <c:numCache>
                <c:formatCode>General</c:formatCode>
                <c:ptCount val="10"/>
                <c:pt idx="0">
                  <c:v>18.41583</c:v>
                </c:pt>
                <c:pt idx="1">
                  <c:v>18.273060000000001</c:v>
                </c:pt>
                <c:pt idx="3">
                  <c:v>20.72373</c:v>
                </c:pt>
                <c:pt idx="4">
                  <c:v>22.59169</c:v>
                </c:pt>
                <c:pt idx="5">
                  <c:v>24.721309999999999</c:v>
                </c:pt>
                <c:pt idx="6">
                  <c:v>23.930479999999999</c:v>
                </c:pt>
                <c:pt idx="7">
                  <c:v>24.10858</c:v>
                </c:pt>
                <c:pt idx="8">
                  <c:v>24.592279999999999</c:v>
                </c:pt>
                <c:pt idx="9">
                  <c:v>27.770119999999999</c:v>
                </c:pt>
              </c:numCache>
            </c:numRef>
          </c:val>
          <c:smooth val="0"/>
          <c:extLst>
            <c:ext xmlns:c16="http://schemas.microsoft.com/office/drawing/2014/chart" uri="{C3380CC4-5D6E-409C-BE32-E72D297353CC}">
              <c16:uniqueId val="{00000005-F5D3-4493-B540-52EF991FF7B3}"/>
            </c:ext>
          </c:extLst>
        </c:ser>
        <c:ser>
          <c:idx val="0"/>
          <c:order val="1"/>
          <c:tx>
            <c:strRef>
              <c:f>Part135_NonSched_FlightHours!$B$2</c:f>
              <c:strCache>
                <c:ptCount val="1"/>
                <c:pt idx="0">
                  <c:v>Helicopter</c:v>
                </c:pt>
              </c:strCache>
            </c:strRef>
          </c:tx>
          <c:spPr>
            <a:ln w="25400">
              <a:solidFill>
                <a:srgbClr val="FDC367"/>
              </a:solidFill>
              <a:prstDash val="solid"/>
            </a:ln>
            <a:effectLst/>
          </c:spPr>
          <c:marker>
            <c:symbol val="diamond"/>
            <c:size val="8"/>
            <c:spPr>
              <a:solidFill>
                <a:srgbClr val="FDC367"/>
              </a:solidFill>
              <a:ln w="3175">
                <a:solidFill>
                  <a:srgbClr val="1A3B69"/>
                </a:solidFill>
                <a:prstDash val="solid"/>
              </a:ln>
              <a:effectLst/>
            </c:spPr>
          </c:marker>
          <c:cat>
            <c:strRef>
              <c:f>Part135_NonSched_FlightHours!$A$3:$A$12</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Part135_NonSched_FlightHours!$B$3:$B$12</c:f>
              <c:numCache>
                <c:formatCode>General</c:formatCode>
                <c:ptCount val="10"/>
                <c:pt idx="0">
                  <c:v>10.412979999999999</c:v>
                </c:pt>
                <c:pt idx="1">
                  <c:v>12.56448</c:v>
                </c:pt>
                <c:pt idx="3">
                  <c:v>14.306509999999999</c:v>
                </c:pt>
                <c:pt idx="4">
                  <c:v>10.91357</c:v>
                </c:pt>
                <c:pt idx="5">
                  <c:v>11.38897</c:v>
                </c:pt>
                <c:pt idx="6">
                  <c:v>11.60622</c:v>
                </c:pt>
                <c:pt idx="7">
                  <c:v>10.71698</c:v>
                </c:pt>
                <c:pt idx="8">
                  <c:v>10.347160000000001</c:v>
                </c:pt>
                <c:pt idx="9">
                  <c:v>10.59291</c:v>
                </c:pt>
              </c:numCache>
            </c:numRef>
          </c:val>
          <c:smooth val="0"/>
          <c:extLst>
            <c:ext xmlns:c16="http://schemas.microsoft.com/office/drawing/2014/chart" uri="{C3380CC4-5D6E-409C-BE32-E72D297353CC}">
              <c16:uniqueId val="{00000004-F5D3-4493-B540-52EF991FF7B3}"/>
            </c:ext>
          </c:extLst>
        </c:ser>
        <c:dLbls>
          <c:showLegendKey val="0"/>
          <c:showVal val="0"/>
          <c:showCatName val="0"/>
          <c:showSerName val="0"/>
          <c:showPercent val="0"/>
          <c:showBubbleSize val="0"/>
        </c:dLbls>
        <c:marker val="1"/>
        <c:smooth val="0"/>
        <c:axId val="295995552"/>
        <c:axId val="295985384"/>
      </c:lineChart>
      <c:catAx>
        <c:axId val="295995552"/>
        <c:scaling>
          <c:orientation val="minMax"/>
        </c:scaling>
        <c:delete val="0"/>
        <c:axPos val="b"/>
        <c:title>
          <c:tx>
            <c:strRef>
              <c:f>Part135_NonSched_FlightHours!$A$2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295985384"/>
        <c:crosses val="autoZero"/>
        <c:auto val="1"/>
        <c:lblAlgn val="ctr"/>
        <c:lblOffset val="0"/>
        <c:noMultiLvlLbl val="0"/>
      </c:catAx>
      <c:valAx>
        <c:axId val="295985384"/>
        <c:scaling>
          <c:orientation val="minMax"/>
          <c:max val="35"/>
          <c:min val="0"/>
        </c:scaling>
        <c:delete val="0"/>
        <c:axPos val="l"/>
        <c:title>
          <c:tx>
            <c:rich>
              <a:bodyPr/>
              <a:lstStyle/>
              <a:p>
                <a:pPr>
                  <a:defRPr/>
                </a:pPr>
                <a:r>
                  <a:rPr lang="en-US"/>
                  <a:t>Flight Hours (100,000s)</a:t>
                </a:r>
              </a:p>
            </c:rich>
          </c:tx>
          <c:overlay val="0"/>
        </c:title>
        <c:numFmt formatCode="General" sourceLinked="1"/>
        <c:majorTickMark val="out"/>
        <c:minorTickMark val="none"/>
        <c:tickLblPos val="nextTo"/>
        <c:spPr>
          <a:ln w="6350">
            <a:solidFill>
              <a:srgbClr val="1A3B69"/>
            </a:solidFill>
          </a:ln>
        </c:spPr>
        <c:crossAx val="295995552"/>
        <c:crosses val="autoZero"/>
        <c:crossBetween val="midCat"/>
      </c:valAx>
      <c:spPr>
        <a:solidFill>
          <a:srgbClr val="FFFFFF"/>
        </a:solidFill>
        <a:ln w="6350">
          <a:solidFill>
            <a:srgbClr val="A5A5A5"/>
          </a:solidFill>
        </a:ln>
      </c:spPr>
    </c:plotArea>
    <c:legend>
      <c:legendPos val="tr"/>
      <c:layout>
        <c:manualLayout>
          <c:xMode val="edge"/>
          <c:yMode val="edge"/>
          <c:x val="0.78069120734908137"/>
          <c:y val="4.6406250000000003E-2"/>
          <c:w val="0.16669199475065616"/>
          <c:h val="0.11189386482939633"/>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1"/>
          <c:order val="0"/>
          <c:tx>
            <c:strRef>
              <c:f>Part135_NonSched_FixedWing_Acci!$C$2</c:f>
              <c:strCache>
                <c:ptCount val="1"/>
                <c:pt idx="0">
                  <c:v>Total</c:v>
                </c:pt>
              </c:strCache>
            </c:strRef>
          </c:tx>
          <c:spPr>
            <a:solidFill>
              <a:srgbClr val="67A3F3"/>
            </a:solidFill>
            <a:ln w="6350">
              <a:solidFill>
                <a:srgbClr val="1A3B69"/>
              </a:solidFill>
              <a:prstDash val="solid"/>
            </a:ln>
          </c:spPr>
          <c:invertIfNegative val="0"/>
          <c:cat>
            <c:numRef>
              <c:f>Part135_NonSched_FixedWing_Acci!$A$3:$A$12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Part135_NonSched_FixedWing_Acci!$C$3:$C$12</c:f>
              <c:numCache>
                <c:formatCode>General</c:formatCode>
                <c:ptCount val="10"/>
                <c:pt idx="0">
                  <c:v>34</c:v>
                </c:pt>
                <c:pt idx="1">
                  <c:v>24</c:v>
                </c:pt>
                <c:pt idx="2">
                  <c:v>39</c:v>
                </c:pt>
                <c:pt idx="3">
                  <c:v>29</c:v>
                </c:pt>
                <c:pt idx="4">
                  <c:v>32</c:v>
                </c:pt>
                <c:pt idx="5">
                  <c:v>24</c:v>
                </c:pt>
                <c:pt idx="6">
                  <c:v>25</c:v>
                </c:pt>
                <c:pt idx="7">
                  <c:v>19</c:v>
                </c:pt>
                <c:pt idx="8">
                  <c:v>32</c:v>
                </c:pt>
                <c:pt idx="9">
                  <c:v>26</c:v>
                </c:pt>
              </c:numCache>
            </c:numRef>
          </c:val>
          <c:extLst>
            <c:ext xmlns:c16="http://schemas.microsoft.com/office/drawing/2014/chart" uri="{C3380CC4-5D6E-409C-BE32-E72D297353CC}">
              <c16:uniqueId val="{00000005-D680-42FC-A7D2-996711A717F1}"/>
            </c:ext>
          </c:extLst>
        </c:ser>
        <c:ser>
          <c:idx val="0"/>
          <c:order val="1"/>
          <c:tx>
            <c:strRef>
              <c:f>Part135_NonSched_FixedWing_Acci!$B$2</c:f>
              <c:strCache>
                <c:ptCount val="1"/>
                <c:pt idx="0">
                  <c:v>Fatal</c:v>
                </c:pt>
              </c:strCache>
            </c:strRef>
          </c:tx>
          <c:spPr>
            <a:solidFill>
              <a:srgbClr val="FDC367"/>
            </a:solidFill>
            <a:ln w="6350">
              <a:solidFill>
                <a:srgbClr val="1A3B69"/>
              </a:solidFill>
              <a:prstDash val="solid"/>
            </a:ln>
          </c:spPr>
          <c:invertIfNegative val="0"/>
          <c:cat>
            <c:numRef>
              <c:f>Part135_NonSched_FixedWing_Acci!$A$3:$A$12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Part135_NonSched_FixedWing_Acci!$B$3:$B$12</c:f>
              <c:numCache>
                <c:formatCode>General</c:formatCode>
                <c:ptCount val="10"/>
                <c:pt idx="0">
                  <c:v>0</c:v>
                </c:pt>
                <c:pt idx="1">
                  <c:v>5</c:v>
                </c:pt>
                <c:pt idx="2">
                  <c:v>11</c:v>
                </c:pt>
                <c:pt idx="3">
                  <c:v>4</c:v>
                </c:pt>
                <c:pt idx="4">
                  <c:v>8</c:v>
                </c:pt>
                <c:pt idx="5">
                  <c:v>5</c:v>
                </c:pt>
                <c:pt idx="6">
                  <c:v>3</c:v>
                </c:pt>
                <c:pt idx="7">
                  <c:v>6</c:v>
                </c:pt>
                <c:pt idx="8">
                  <c:v>5</c:v>
                </c:pt>
                <c:pt idx="9">
                  <c:v>5</c:v>
                </c:pt>
              </c:numCache>
            </c:numRef>
          </c:val>
          <c:extLst>
            <c:ext xmlns:c16="http://schemas.microsoft.com/office/drawing/2014/chart" uri="{C3380CC4-5D6E-409C-BE32-E72D297353CC}">
              <c16:uniqueId val="{00000004-D680-42FC-A7D2-996711A717F1}"/>
            </c:ext>
          </c:extLst>
        </c:ser>
        <c:dLbls>
          <c:showLegendKey val="0"/>
          <c:showVal val="0"/>
          <c:showCatName val="0"/>
          <c:showSerName val="0"/>
          <c:showPercent val="0"/>
          <c:showBubbleSize val="0"/>
        </c:dLbls>
        <c:gapWidth val="36"/>
        <c:axId val="295998832"/>
        <c:axId val="295996208"/>
      </c:barChart>
      <c:catAx>
        <c:axId val="295998832"/>
        <c:scaling>
          <c:orientation val="minMax"/>
        </c:scaling>
        <c:delete val="0"/>
        <c:axPos val="b"/>
        <c:title>
          <c:tx>
            <c:strRef>
              <c:f>Part135_NonSched_FixedWing_Acci!$A$2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295996208"/>
        <c:crosses val="autoZero"/>
        <c:auto val="1"/>
        <c:lblAlgn val="ctr"/>
        <c:lblOffset val="0"/>
        <c:noMultiLvlLbl val="0"/>
      </c:catAx>
      <c:valAx>
        <c:axId val="295996208"/>
        <c:scaling>
          <c:orientation val="minMax"/>
          <c:min val="0"/>
        </c:scaling>
        <c:delete val="0"/>
        <c:axPos val="l"/>
        <c:title>
          <c:tx>
            <c:rich>
              <a:bodyPr/>
              <a:lstStyle/>
              <a:p>
                <a:pPr>
                  <a:defRPr/>
                </a:pPr>
                <a:r>
                  <a:rPr lang="en-US"/>
                  <a:t>Accidents</a:t>
                </a:r>
              </a:p>
            </c:rich>
          </c:tx>
          <c:overlay val="0"/>
        </c:title>
        <c:numFmt formatCode="General" sourceLinked="1"/>
        <c:majorTickMark val="out"/>
        <c:minorTickMark val="none"/>
        <c:tickLblPos val="nextTo"/>
        <c:spPr>
          <a:ln w="6350">
            <a:solidFill>
              <a:srgbClr val="1A3B69"/>
            </a:solidFill>
          </a:ln>
        </c:spPr>
        <c:crossAx val="295998832"/>
        <c:crosses val="autoZero"/>
        <c:crossBetween val="between"/>
      </c:valAx>
      <c:spPr>
        <a:solidFill>
          <a:srgbClr val="FFFFFF"/>
        </a:solidFill>
        <a:ln w="6350">
          <a:solidFill>
            <a:srgbClr val="A5A5A5"/>
          </a:solidFill>
        </a:ln>
      </c:spPr>
    </c:plotArea>
    <c:legend>
      <c:legendPos val="t"/>
      <c:layout>
        <c:manualLayout>
          <c:xMode val="edge"/>
          <c:yMode val="edge"/>
          <c:x val="0.79254881889763762"/>
          <c:y val="4.6406250000000003E-2"/>
          <c:w val="0.18078451443569554"/>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1"/>
          <c:order val="0"/>
          <c:tx>
            <c:strRef>
              <c:f>Part135_NonSched_Heli_Accidents!$C$2</c:f>
              <c:strCache>
                <c:ptCount val="1"/>
                <c:pt idx="0">
                  <c:v>Total</c:v>
                </c:pt>
              </c:strCache>
            </c:strRef>
          </c:tx>
          <c:spPr>
            <a:solidFill>
              <a:srgbClr val="67A3F3"/>
            </a:solidFill>
            <a:ln w="6350">
              <a:solidFill>
                <a:srgbClr val="1A3B69"/>
              </a:solidFill>
              <a:prstDash val="solid"/>
            </a:ln>
          </c:spPr>
          <c:invertIfNegative val="0"/>
          <c:cat>
            <c:numRef>
              <c:f>Part135_NonSched_Heli_Accidents!$A$3:$A$12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Part135_NonSched_Heli_Accidents!$C$3:$C$12</c:f>
              <c:numCache>
                <c:formatCode>General</c:formatCode>
                <c:ptCount val="10"/>
                <c:pt idx="0">
                  <c:v>13</c:v>
                </c:pt>
                <c:pt idx="1">
                  <c:v>6</c:v>
                </c:pt>
                <c:pt idx="2">
                  <c:v>11</c:v>
                </c:pt>
                <c:pt idx="3">
                  <c:v>10</c:v>
                </c:pt>
                <c:pt idx="4">
                  <c:v>13</c:v>
                </c:pt>
                <c:pt idx="5">
                  <c:v>12</c:v>
                </c:pt>
                <c:pt idx="6">
                  <c:v>14</c:v>
                </c:pt>
                <c:pt idx="7">
                  <c:v>10</c:v>
                </c:pt>
                <c:pt idx="8">
                  <c:v>12</c:v>
                </c:pt>
                <c:pt idx="9">
                  <c:v>14</c:v>
                </c:pt>
              </c:numCache>
            </c:numRef>
          </c:val>
          <c:extLst>
            <c:ext xmlns:c16="http://schemas.microsoft.com/office/drawing/2014/chart" uri="{C3380CC4-5D6E-409C-BE32-E72D297353CC}">
              <c16:uniqueId val="{00000005-4B35-4718-95AB-3078454C8C7F}"/>
            </c:ext>
          </c:extLst>
        </c:ser>
        <c:ser>
          <c:idx val="0"/>
          <c:order val="1"/>
          <c:tx>
            <c:strRef>
              <c:f>Part135_NonSched_Heli_Accidents!$B$2</c:f>
              <c:strCache>
                <c:ptCount val="1"/>
                <c:pt idx="0">
                  <c:v>Fatal</c:v>
                </c:pt>
              </c:strCache>
            </c:strRef>
          </c:tx>
          <c:spPr>
            <a:solidFill>
              <a:srgbClr val="FDC367"/>
            </a:solidFill>
            <a:ln w="6350">
              <a:solidFill>
                <a:srgbClr val="1A3B69"/>
              </a:solidFill>
              <a:prstDash val="solid"/>
            </a:ln>
          </c:spPr>
          <c:invertIfNegative val="0"/>
          <c:cat>
            <c:numRef>
              <c:f>Part135_NonSched_Heli_Accidents!$A$3:$A$12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Part135_NonSched_Heli_Accidents!$B$3:$B$12</c:f>
              <c:numCache>
                <c:formatCode>General</c:formatCode>
                <c:ptCount val="10"/>
                <c:pt idx="0">
                  <c:v>2</c:v>
                </c:pt>
                <c:pt idx="1">
                  <c:v>1</c:v>
                </c:pt>
                <c:pt idx="2">
                  <c:v>5</c:v>
                </c:pt>
                <c:pt idx="3">
                  <c:v>4</c:v>
                </c:pt>
                <c:pt idx="4">
                  <c:v>2</c:v>
                </c:pt>
                <c:pt idx="5">
                  <c:v>3</c:v>
                </c:pt>
                <c:pt idx="6">
                  <c:v>4</c:v>
                </c:pt>
                <c:pt idx="7">
                  <c:v>1</c:v>
                </c:pt>
                <c:pt idx="8">
                  <c:v>3</c:v>
                </c:pt>
                <c:pt idx="9">
                  <c:v>2</c:v>
                </c:pt>
              </c:numCache>
            </c:numRef>
          </c:val>
          <c:extLst>
            <c:ext xmlns:c16="http://schemas.microsoft.com/office/drawing/2014/chart" uri="{C3380CC4-5D6E-409C-BE32-E72D297353CC}">
              <c16:uniqueId val="{00000004-4B35-4718-95AB-3078454C8C7F}"/>
            </c:ext>
          </c:extLst>
        </c:ser>
        <c:dLbls>
          <c:showLegendKey val="0"/>
          <c:showVal val="0"/>
          <c:showCatName val="0"/>
          <c:showSerName val="0"/>
          <c:showPercent val="0"/>
          <c:showBubbleSize val="0"/>
        </c:dLbls>
        <c:gapWidth val="36"/>
        <c:axId val="297177808"/>
        <c:axId val="297186008"/>
      </c:barChart>
      <c:catAx>
        <c:axId val="297177808"/>
        <c:scaling>
          <c:orientation val="minMax"/>
        </c:scaling>
        <c:delete val="0"/>
        <c:axPos val="b"/>
        <c:title>
          <c:tx>
            <c:strRef>
              <c:f>Part135_NonSched_Heli_Accidents!$A$2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297186008"/>
        <c:crosses val="autoZero"/>
        <c:auto val="1"/>
        <c:lblAlgn val="ctr"/>
        <c:lblOffset val="0"/>
        <c:noMultiLvlLbl val="0"/>
      </c:catAx>
      <c:valAx>
        <c:axId val="297186008"/>
        <c:scaling>
          <c:orientation val="minMax"/>
          <c:min val="0"/>
        </c:scaling>
        <c:delete val="0"/>
        <c:axPos val="l"/>
        <c:title>
          <c:tx>
            <c:rich>
              <a:bodyPr/>
              <a:lstStyle/>
              <a:p>
                <a:pPr>
                  <a:defRPr/>
                </a:pPr>
                <a:r>
                  <a:rPr lang="en-US"/>
                  <a:t>Accidents</a:t>
                </a:r>
              </a:p>
            </c:rich>
          </c:tx>
          <c:overlay val="0"/>
        </c:title>
        <c:numFmt formatCode="General" sourceLinked="1"/>
        <c:majorTickMark val="out"/>
        <c:minorTickMark val="none"/>
        <c:tickLblPos val="nextTo"/>
        <c:spPr>
          <a:ln w="6350">
            <a:solidFill>
              <a:srgbClr val="1A3B69"/>
            </a:solidFill>
          </a:ln>
        </c:spPr>
        <c:crossAx val="297177808"/>
        <c:crosses val="autoZero"/>
        <c:crossBetween val="between"/>
      </c:valAx>
      <c:spPr>
        <a:solidFill>
          <a:srgbClr val="FFFFFF"/>
        </a:solidFill>
        <a:ln w="6350">
          <a:solidFill>
            <a:srgbClr val="A5A5A5"/>
          </a:solidFill>
        </a:ln>
      </c:spPr>
    </c:plotArea>
    <c:legend>
      <c:legendPos val="t"/>
      <c:layout>
        <c:manualLayout>
          <c:xMode val="edge"/>
          <c:yMode val="edge"/>
          <c:x val="0.79254881889763762"/>
          <c:y val="4.6406250000000003E-2"/>
          <c:w val="0.18078451443569554"/>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21</xdr:col>
      <xdr:colOff>3175</xdr:colOff>
      <xdr:row>28</xdr:row>
      <xdr:rowOff>177800</xdr:rowOff>
    </xdr:to>
    <xdr:graphicFrame macro="">
      <xdr:nvGraphicFramePr>
        <xdr:cNvPr id="2" name="Chart 1">
          <a:extLst>
            <a:ext uri="{FF2B5EF4-FFF2-40B4-BE49-F238E27FC236}">
              <a16:creationId xmlns:a16="http://schemas.microsoft.com/office/drawing/2014/main" id="{54A2B176-0BB7-433E-9B26-8FA161090E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21</xdr:col>
      <xdr:colOff>3175</xdr:colOff>
      <xdr:row>28</xdr:row>
      <xdr:rowOff>177800</xdr:rowOff>
    </xdr:to>
    <xdr:graphicFrame macro="">
      <xdr:nvGraphicFramePr>
        <xdr:cNvPr id="2" name="Chart 1">
          <a:extLst>
            <a:ext uri="{FF2B5EF4-FFF2-40B4-BE49-F238E27FC236}">
              <a16:creationId xmlns:a16="http://schemas.microsoft.com/office/drawing/2014/main" id="{5B9CF17D-B2E5-424D-B85C-5FEF86CD81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117475</xdr:colOff>
      <xdr:row>3</xdr:row>
      <xdr:rowOff>63500</xdr:rowOff>
    </xdr:from>
    <xdr:to>
      <xdr:col>19</xdr:col>
      <xdr:colOff>422275</xdr:colOff>
      <xdr:row>28</xdr:row>
      <xdr:rowOff>177800</xdr:rowOff>
    </xdr:to>
    <xdr:graphicFrame macro="">
      <xdr:nvGraphicFramePr>
        <xdr:cNvPr id="2" name="Chart 1">
          <a:extLst>
            <a:ext uri="{FF2B5EF4-FFF2-40B4-BE49-F238E27FC236}">
              <a16:creationId xmlns:a16="http://schemas.microsoft.com/office/drawing/2014/main" id="{4AAB6997-99EF-4B17-AE2A-272ABA8FF4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0.79123</cdr:x>
      <cdr:y>0.92161</cdr:y>
    </cdr:from>
    <cdr:to>
      <cdr:x>0.98167</cdr:x>
      <cdr:y>0.97685</cdr:y>
    </cdr:to>
    <cdr:sp macro="" textlink="">
      <cdr:nvSpPr>
        <cdr:cNvPr id="2" name="TextBox 1">
          <a:extLst xmlns:a="http://schemas.openxmlformats.org/drawingml/2006/main">
            <a:ext uri="{FF2B5EF4-FFF2-40B4-BE49-F238E27FC236}">
              <a16:creationId xmlns:a16="http://schemas.microsoft.com/office/drawing/2014/main" id="{7826C541-0CC0-492B-9BFC-329F18D7A06D}"/>
            </a:ext>
          </a:extLst>
        </cdr:cNvPr>
        <cdr:cNvSpPr txBox="1"/>
      </cdr:nvSpPr>
      <cdr:spPr>
        <a:xfrm xmlns:a="http://schemas.openxmlformats.org/drawingml/2006/main">
          <a:off x="6029197" y="4494530"/>
          <a:ext cx="1451103" cy="269369"/>
        </a:xfrm>
        <a:prstGeom xmlns:a="http://schemas.openxmlformats.org/drawingml/2006/main" prst="rect">
          <a:avLst/>
        </a:prstGeom>
      </cdr:spPr>
      <cdr:txBody>
        <a:bodyPr xmlns:a="http://schemas.openxmlformats.org/drawingml/2006/main" vertOverflow="clip" vert="horz" wrap="none" rtlCol="0">
          <a:spAutoFit/>
        </a:bodyPr>
        <a:lstStyle xmlns:a="http://schemas.openxmlformats.org/drawingml/2006/main"/>
        <a:p xmlns:a="http://schemas.openxmlformats.org/drawingml/2006/main">
          <a:r>
            <a:rPr lang="en-US" sz="1200" i="1">
              <a:latin typeface="Arial" panose="020B0604020202020204" pitchFamily="34" charset="0"/>
            </a:rPr>
            <a:t>*data not available</a:t>
          </a:r>
        </a:p>
      </cdr:txBody>
    </cdr:sp>
  </cdr:relSizeAnchor>
</c:userShapes>
</file>

<file path=xl/drawings/drawing13.xml><?xml version="1.0" encoding="utf-8"?>
<xdr:wsDr xmlns:xdr="http://schemas.openxmlformats.org/drawingml/2006/spreadsheetDrawing" xmlns:a="http://schemas.openxmlformats.org/drawingml/2006/main">
  <xdr:twoCellAnchor>
    <xdr:from>
      <xdr:col>7</xdr:col>
      <xdr:colOff>117475</xdr:colOff>
      <xdr:row>3</xdr:row>
      <xdr:rowOff>63500</xdr:rowOff>
    </xdr:from>
    <xdr:to>
      <xdr:col>19</xdr:col>
      <xdr:colOff>422275</xdr:colOff>
      <xdr:row>28</xdr:row>
      <xdr:rowOff>177800</xdr:rowOff>
    </xdr:to>
    <xdr:graphicFrame macro="">
      <xdr:nvGraphicFramePr>
        <xdr:cNvPr id="2" name="Chart 1">
          <a:extLst>
            <a:ext uri="{FF2B5EF4-FFF2-40B4-BE49-F238E27FC236}">
              <a16:creationId xmlns:a16="http://schemas.microsoft.com/office/drawing/2014/main" id="{E637D8F8-C66D-4F31-B0D7-AF852A020E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0.79123</cdr:x>
      <cdr:y>0.92161</cdr:y>
    </cdr:from>
    <cdr:to>
      <cdr:x>0.98167</cdr:x>
      <cdr:y>0.97685</cdr:y>
    </cdr:to>
    <cdr:sp macro="" textlink="">
      <cdr:nvSpPr>
        <cdr:cNvPr id="2" name="TextBox 1">
          <a:extLst xmlns:a="http://schemas.openxmlformats.org/drawingml/2006/main">
            <a:ext uri="{FF2B5EF4-FFF2-40B4-BE49-F238E27FC236}">
              <a16:creationId xmlns:a16="http://schemas.microsoft.com/office/drawing/2014/main" id="{DCD892B9-5A18-4FCE-AE6D-EB81F8C3B17F}"/>
            </a:ext>
          </a:extLst>
        </cdr:cNvPr>
        <cdr:cNvSpPr txBox="1"/>
      </cdr:nvSpPr>
      <cdr:spPr>
        <a:xfrm xmlns:a="http://schemas.openxmlformats.org/drawingml/2006/main">
          <a:off x="6029197" y="4494530"/>
          <a:ext cx="1451103" cy="269369"/>
        </a:xfrm>
        <a:prstGeom xmlns:a="http://schemas.openxmlformats.org/drawingml/2006/main" prst="rect">
          <a:avLst/>
        </a:prstGeom>
      </cdr:spPr>
      <cdr:txBody>
        <a:bodyPr xmlns:a="http://schemas.openxmlformats.org/drawingml/2006/main" vertOverflow="clip" vert="horz" wrap="none" rtlCol="0">
          <a:spAutoFit/>
        </a:bodyPr>
        <a:lstStyle xmlns:a="http://schemas.openxmlformats.org/drawingml/2006/main"/>
        <a:p xmlns:a="http://schemas.openxmlformats.org/drawingml/2006/main">
          <a:r>
            <a:rPr lang="en-US" sz="1200" i="1">
              <a:latin typeface="Arial" panose="020B0604020202020204" pitchFamily="34" charset="0"/>
            </a:rPr>
            <a:t>*data not available</a:t>
          </a:r>
        </a:p>
      </cdr:txBody>
    </cdr:sp>
  </cdr:relSizeAnchor>
</c:userShapes>
</file>

<file path=xl/drawings/drawing15.xml><?xml version="1.0" encoding="utf-8"?>
<xdr:wsDr xmlns:xdr="http://schemas.openxmlformats.org/drawingml/2006/spreadsheetDrawing" xmlns:a="http://schemas.openxmlformats.org/drawingml/2006/main">
  <xdr:twoCellAnchor>
    <xdr:from>
      <xdr:col>5</xdr:col>
      <xdr:colOff>193675</xdr:colOff>
      <xdr:row>3</xdr:row>
      <xdr:rowOff>63500</xdr:rowOff>
    </xdr:from>
    <xdr:to>
      <xdr:col>17</xdr:col>
      <xdr:colOff>498475</xdr:colOff>
      <xdr:row>28</xdr:row>
      <xdr:rowOff>177800</xdr:rowOff>
    </xdr:to>
    <xdr:graphicFrame macro="">
      <xdr:nvGraphicFramePr>
        <xdr:cNvPr id="2" name="Chart 1">
          <a:extLst>
            <a:ext uri="{FF2B5EF4-FFF2-40B4-BE49-F238E27FC236}">
              <a16:creationId xmlns:a16="http://schemas.microsoft.com/office/drawing/2014/main" id="{63368896-5FA1-4476-876B-6EAEB4E772B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7</xdr:col>
      <xdr:colOff>574675</xdr:colOff>
      <xdr:row>3</xdr:row>
      <xdr:rowOff>63500</xdr:rowOff>
    </xdr:from>
    <xdr:to>
      <xdr:col>20</xdr:col>
      <xdr:colOff>269875</xdr:colOff>
      <xdr:row>28</xdr:row>
      <xdr:rowOff>177800</xdr:rowOff>
    </xdr:to>
    <xdr:graphicFrame macro="">
      <xdr:nvGraphicFramePr>
        <xdr:cNvPr id="2" name="Chart 1">
          <a:extLst>
            <a:ext uri="{FF2B5EF4-FFF2-40B4-BE49-F238E27FC236}">
              <a16:creationId xmlns:a16="http://schemas.microsoft.com/office/drawing/2014/main" id="{8C029918-2170-403B-9D91-90B821EEB6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5</xdr:col>
      <xdr:colOff>193675</xdr:colOff>
      <xdr:row>3</xdr:row>
      <xdr:rowOff>63500</xdr:rowOff>
    </xdr:from>
    <xdr:to>
      <xdr:col>17</xdr:col>
      <xdr:colOff>498475</xdr:colOff>
      <xdr:row>28</xdr:row>
      <xdr:rowOff>177800</xdr:rowOff>
    </xdr:to>
    <xdr:graphicFrame macro="">
      <xdr:nvGraphicFramePr>
        <xdr:cNvPr id="2" name="Chart 1">
          <a:extLst>
            <a:ext uri="{FF2B5EF4-FFF2-40B4-BE49-F238E27FC236}">
              <a16:creationId xmlns:a16="http://schemas.microsoft.com/office/drawing/2014/main" id="{411F579B-0B2B-4811-B093-D51B224FF8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7</xdr:col>
      <xdr:colOff>574675</xdr:colOff>
      <xdr:row>3</xdr:row>
      <xdr:rowOff>63500</xdr:rowOff>
    </xdr:from>
    <xdr:to>
      <xdr:col>20</xdr:col>
      <xdr:colOff>269875</xdr:colOff>
      <xdr:row>28</xdr:row>
      <xdr:rowOff>177800</xdr:rowOff>
    </xdr:to>
    <xdr:graphicFrame macro="">
      <xdr:nvGraphicFramePr>
        <xdr:cNvPr id="2" name="Chart 1">
          <a:extLst>
            <a:ext uri="{FF2B5EF4-FFF2-40B4-BE49-F238E27FC236}">
              <a16:creationId xmlns:a16="http://schemas.microsoft.com/office/drawing/2014/main" id="{143C3601-2258-48C3-B771-62A4C3C3305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269875</xdr:colOff>
      <xdr:row>3</xdr:row>
      <xdr:rowOff>63500</xdr:rowOff>
    </xdr:from>
    <xdr:to>
      <xdr:col>18</xdr:col>
      <xdr:colOff>574675</xdr:colOff>
      <xdr:row>28</xdr:row>
      <xdr:rowOff>177800</xdr:rowOff>
    </xdr:to>
    <xdr:graphicFrame macro="">
      <xdr:nvGraphicFramePr>
        <xdr:cNvPr id="2" name="Chart 1">
          <a:extLst>
            <a:ext uri="{FF2B5EF4-FFF2-40B4-BE49-F238E27FC236}">
              <a16:creationId xmlns:a16="http://schemas.microsoft.com/office/drawing/2014/main" id="{11C1E677-197F-4A59-B1E4-D2CB7CAD4C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327025</xdr:colOff>
      <xdr:row>3</xdr:row>
      <xdr:rowOff>63500</xdr:rowOff>
    </xdr:from>
    <xdr:to>
      <xdr:col>19</xdr:col>
      <xdr:colOff>22225</xdr:colOff>
      <xdr:row>28</xdr:row>
      <xdr:rowOff>177800</xdr:rowOff>
    </xdr:to>
    <xdr:graphicFrame macro="">
      <xdr:nvGraphicFramePr>
        <xdr:cNvPr id="2" name="Chart 1">
          <a:extLst>
            <a:ext uri="{FF2B5EF4-FFF2-40B4-BE49-F238E27FC236}">
              <a16:creationId xmlns:a16="http://schemas.microsoft.com/office/drawing/2014/main" id="{AB36999C-AF70-49D2-9F1C-8CC78F10D7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2089150</xdr:colOff>
      <xdr:row>3</xdr:row>
      <xdr:rowOff>63500</xdr:rowOff>
    </xdr:from>
    <xdr:to>
      <xdr:col>15</xdr:col>
      <xdr:colOff>279400</xdr:colOff>
      <xdr:row>28</xdr:row>
      <xdr:rowOff>177800</xdr:rowOff>
    </xdr:to>
    <xdr:graphicFrame macro="">
      <xdr:nvGraphicFramePr>
        <xdr:cNvPr id="2" name="Chart 1">
          <a:extLst>
            <a:ext uri="{FF2B5EF4-FFF2-40B4-BE49-F238E27FC236}">
              <a16:creationId xmlns:a16="http://schemas.microsoft.com/office/drawing/2014/main" id="{E365813A-8D49-43D2-8C40-97C32E787F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508000</xdr:colOff>
      <xdr:row>3</xdr:row>
      <xdr:rowOff>63500</xdr:rowOff>
    </xdr:from>
    <xdr:to>
      <xdr:col>19</xdr:col>
      <xdr:colOff>203200</xdr:colOff>
      <xdr:row>28</xdr:row>
      <xdr:rowOff>177800</xdr:rowOff>
    </xdr:to>
    <xdr:graphicFrame macro="">
      <xdr:nvGraphicFramePr>
        <xdr:cNvPr id="2" name="Chart 1">
          <a:extLst>
            <a:ext uri="{FF2B5EF4-FFF2-40B4-BE49-F238E27FC236}">
              <a16:creationId xmlns:a16="http://schemas.microsoft.com/office/drawing/2014/main" id="{379DFDC5-0606-46EA-9348-39FAE2481E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574675</xdr:colOff>
      <xdr:row>3</xdr:row>
      <xdr:rowOff>63500</xdr:rowOff>
    </xdr:from>
    <xdr:to>
      <xdr:col>20</xdr:col>
      <xdr:colOff>269875</xdr:colOff>
      <xdr:row>28</xdr:row>
      <xdr:rowOff>177800</xdr:rowOff>
    </xdr:to>
    <xdr:graphicFrame macro="">
      <xdr:nvGraphicFramePr>
        <xdr:cNvPr id="2" name="Chart 1">
          <a:extLst>
            <a:ext uri="{FF2B5EF4-FFF2-40B4-BE49-F238E27FC236}">
              <a16:creationId xmlns:a16="http://schemas.microsoft.com/office/drawing/2014/main" id="{D8239B8E-7929-497F-A97C-38E3199BEE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288925</xdr:colOff>
      <xdr:row>3</xdr:row>
      <xdr:rowOff>63500</xdr:rowOff>
    </xdr:from>
    <xdr:to>
      <xdr:col>19</xdr:col>
      <xdr:colOff>593725</xdr:colOff>
      <xdr:row>28</xdr:row>
      <xdr:rowOff>177800</xdr:rowOff>
    </xdr:to>
    <xdr:graphicFrame macro="">
      <xdr:nvGraphicFramePr>
        <xdr:cNvPr id="2" name="Chart 1">
          <a:extLst>
            <a:ext uri="{FF2B5EF4-FFF2-40B4-BE49-F238E27FC236}">
              <a16:creationId xmlns:a16="http://schemas.microsoft.com/office/drawing/2014/main" id="{0181CA60-FC03-47B6-8DB0-7764C4A397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0.79123</cdr:x>
      <cdr:y>0.92161</cdr:y>
    </cdr:from>
    <cdr:to>
      <cdr:x>0.98167</cdr:x>
      <cdr:y>0.97685</cdr:y>
    </cdr:to>
    <cdr:sp macro="" textlink="">
      <cdr:nvSpPr>
        <cdr:cNvPr id="2" name="TextBox 1">
          <a:extLst xmlns:a="http://schemas.openxmlformats.org/drawingml/2006/main">
            <a:ext uri="{FF2B5EF4-FFF2-40B4-BE49-F238E27FC236}">
              <a16:creationId xmlns:a16="http://schemas.microsoft.com/office/drawing/2014/main" id="{483AD01E-63FE-4D11-A72B-24A2369407DF}"/>
            </a:ext>
          </a:extLst>
        </cdr:cNvPr>
        <cdr:cNvSpPr txBox="1"/>
      </cdr:nvSpPr>
      <cdr:spPr>
        <a:xfrm xmlns:a="http://schemas.openxmlformats.org/drawingml/2006/main">
          <a:off x="6029197" y="4494530"/>
          <a:ext cx="1451103" cy="269369"/>
        </a:xfrm>
        <a:prstGeom xmlns:a="http://schemas.openxmlformats.org/drawingml/2006/main" prst="rect">
          <a:avLst/>
        </a:prstGeom>
      </cdr:spPr>
      <cdr:txBody>
        <a:bodyPr xmlns:a="http://schemas.openxmlformats.org/drawingml/2006/main" vertOverflow="clip" vert="horz" wrap="none" rtlCol="0">
          <a:spAutoFit/>
        </a:bodyPr>
        <a:lstStyle xmlns:a="http://schemas.openxmlformats.org/drawingml/2006/main"/>
        <a:p xmlns:a="http://schemas.openxmlformats.org/drawingml/2006/main">
          <a:r>
            <a:rPr lang="en-US" sz="1200" i="1">
              <a:latin typeface="Arial" panose="020B0604020202020204" pitchFamily="34" charset="0"/>
            </a:rPr>
            <a:t>*data not available</a:t>
          </a:r>
        </a:p>
      </cdr:txBody>
    </cdr:sp>
  </cdr:relSizeAnchor>
</c:userShapes>
</file>

<file path=xl/drawings/drawing9.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21</xdr:col>
      <xdr:colOff>3175</xdr:colOff>
      <xdr:row>28</xdr:row>
      <xdr:rowOff>177800</xdr:rowOff>
    </xdr:to>
    <xdr:graphicFrame macro="">
      <xdr:nvGraphicFramePr>
        <xdr:cNvPr id="2" name="Chart 1">
          <a:extLst>
            <a:ext uri="{FF2B5EF4-FFF2-40B4-BE49-F238E27FC236}">
              <a16:creationId xmlns:a16="http://schemas.microsoft.com/office/drawing/2014/main" id="{9D0FC472-C5EE-49DE-B8CE-3F4D7BAA64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BE637-D327-4A87-B3DD-4A014E2106D2}">
  <dimension ref="A1:B41"/>
  <sheetViews>
    <sheetView tabSelected="1" workbookViewId="0"/>
  </sheetViews>
  <sheetFormatPr defaultRowHeight="15" x14ac:dyDescent="0.25"/>
  <cols>
    <col min="1" max="1" width="34" style="3" bestFit="1" customWidth="1"/>
    <col min="2" max="2" width="128.5703125" style="2" customWidth="1"/>
    <col min="3" max="16384" width="9.140625" style="3"/>
  </cols>
  <sheetData>
    <row r="1" spans="1:2" x14ac:dyDescent="0.25">
      <c r="A1" s="1" t="s">
        <v>32</v>
      </c>
    </row>
    <row r="2" spans="1:2" ht="30" x14ac:dyDescent="0.25">
      <c r="A2" s="4" t="s">
        <v>0</v>
      </c>
      <c r="B2" s="2" t="s">
        <v>1</v>
      </c>
    </row>
    <row r="3" spans="1:2" x14ac:dyDescent="0.25">
      <c r="A3" s="4" t="s">
        <v>2</v>
      </c>
      <c r="B3" s="2" t="s">
        <v>3</v>
      </c>
    </row>
    <row r="4" spans="1:2" x14ac:dyDescent="0.25">
      <c r="A4" s="4" t="s">
        <v>4</v>
      </c>
      <c r="B4" s="2" t="s">
        <v>5</v>
      </c>
    </row>
    <row r="5" spans="1:2" x14ac:dyDescent="0.25">
      <c r="A5" s="4" t="s">
        <v>6</v>
      </c>
      <c r="B5" s="2" t="s">
        <v>7</v>
      </c>
    </row>
    <row r="6" spans="1:2" ht="30" x14ac:dyDescent="0.25">
      <c r="A6" s="4" t="s">
        <v>8</v>
      </c>
      <c r="B6" s="2" t="s">
        <v>9</v>
      </c>
    </row>
    <row r="7" spans="1:2" ht="30" x14ac:dyDescent="0.25">
      <c r="A7" s="4" t="s">
        <v>10</v>
      </c>
      <c r="B7" s="2" t="s">
        <v>11</v>
      </c>
    </row>
    <row r="8" spans="1:2" ht="30" x14ac:dyDescent="0.25">
      <c r="A8" s="4" t="s">
        <v>12</v>
      </c>
      <c r="B8" s="2" t="s">
        <v>13</v>
      </c>
    </row>
    <row r="9" spans="1:2" x14ac:dyDescent="0.25">
      <c r="A9" s="4" t="s">
        <v>14</v>
      </c>
      <c r="B9" s="2" t="s">
        <v>15</v>
      </c>
    </row>
    <row r="10" spans="1:2" ht="30" x14ac:dyDescent="0.25">
      <c r="A10" s="4" t="s">
        <v>16</v>
      </c>
      <c r="B10" s="2" t="s">
        <v>17</v>
      </c>
    </row>
    <row r="11" spans="1:2" x14ac:dyDescent="0.25">
      <c r="A11" s="4" t="s">
        <v>18</v>
      </c>
      <c r="B11" s="2" t="s">
        <v>19</v>
      </c>
    </row>
    <row r="12" spans="1:2" ht="30" x14ac:dyDescent="0.25">
      <c r="A12" s="4" t="s">
        <v>20</v>
      </c>
      <c r="B12" s="2" t="s">
        <v>21</v>
      </c>
    </row>
    <row r="13" spans="1:2" ht="30" x14ac:dyDescent="0.25">
      <c r="A13" s="4" t="s">
        <v>22</v>
      </c>
      <c r="B13" s="2" t="s">
        <v>23</v>
      </c>
    </row>
    <row r="14" spans="1:2" ht="30" x14ac:dyDescent="0.25">
      <c r="A14" s="4" t="s">
        <v>24</v>
      </c>
      <c r="B14" s="2" t="s">
        <v>25</v>
      </c>
    </row>
    <row r="15" spans="1:2" ht="45" x14ac:dyDescent="0.25">
      <c r="A15" s="4" t="s">
        <v>26</v>
      </c>
      <c r="B15" s="2" t="s">
        <v>27</v>
      </c>
    </row>
    <row r="16" spans="1:2" ht="30" x14ac:dyDescent="0.25">
      <c r="A16" s="4" t="s">
        <v>28</v>
      </c>
      <c r="B16" s="2" t="s">
        <v>29</v>
      </c>
    </row>
    <row r="17" spans="1:2" ht="45" x14ac:dyDescent="0.25">
      <c r="A17" s="4" t="s">
        <v>30</v>
      </c>
      <c r="B17" s="2" t="s">
        <v>31</v>
      </c>
    </row>
    <row r="19" spans="1:2" x14ac:dyDescent="0.25">
      <c r="A19" s="1" t="s">
        <v>336</v>
      </c>
    </row>
    <row r="20" spans="1:2" ht="90" x14ac:dyDescent="0.25">
      <c r="A20" s="4" t="s">
        <v>34</v>
      </c>
      <c r="B20" s="2" t="s">
        <v>337</v>
      </c>
    </row>
    <row r="21" spans="1:2" ht="30" x14ac:dyDescent="0.25">
      <c r="A21" s="4" t="s">
        <v>35</v>
      </c>
      <c r="B21" s="2" t="s">
        <v>338</v>
      </c>
    </row>
    <row r="22" spans="1:2" x14ac:dyDescent="0.25">
      <c r="A22" s="4" t="s">
        <v>36</v>
      </c>
      <c r="B22" s="2" t="s">
        <v>339</v>
      </c>
    </row>
    <row r="23" spans="1:2" ht="75" x14ac:dyDescent="0.25">
      <c r="A23" s="4" t="s">
        <v>37</v>
      </c>
      <c r="B23" s="2" t="s">
        <v>340</v>
      </c>
    </row>
    <row r="24" spans="1:2" ht="75" x14ac:dyDescent="0.25">
      <c r="A24" s="4" t="s">
        <v>38</v>
      </c>
      <c r="B24" s="2" t="s">
        <v>340</v>
      </c>
    </row>
    <row r="25" spans="1:2" x14ac:dyDescent="0.25">
      <c r="A25" s="4" t="s">
        <v>39</v>
      </c>
      <c r="B25" s="2" t="s">
        <v>341</v>
      </c>
    </row>
    <row r="26" spans="1:2" ht="30" x14ac:dyDescent="0.25">
      <c r="A26" s="4" t="s">
        <v>40</v>
      </c>
      <c r="B26" s="2" t="s">
        <v>342</v>
      </c>
    </row>
    <row r="27" spans="1:2" x14ac:dyDescent="0.25">
      <c r="A27" s="4" t="s">
        <v>41</v>
      </c>
      <c r="B27" s="2" t="s">
        <v>343</v>
      </c>
    </row>
    <row r="28" spans="1:2" x14ac:dyDescent="0.25">
      <c r="A28" s="4" t="s">
        <v>42</v>
      </c>
      <c r="B28" s="2" t="s">
        <v>344</v>
      </c>
    </row>
    <row r="29" spans="1:2" x14ac:dyDescent="0.25">
      <c r="A29" s="4" t="s">
        <v>43</v>
      </c>
      <c r="B29" s="2" t="s">
        <v>345</v>
      </c>
    </row>
    <row r="30" spans="1:2" ht="30" x14ac:dyDescent="0.25">
      <c r="A30" s="4" t="s">
        <v>44</v>
      </c>
      <c r="B30" s="2" t="s">
        <v>346</v>
      </c>
    </row>
    <row r="31" spans="1:2" ht="30" x14ac:dyDescent="0.25">
      <c r="A31" s="4" t="s">
        <v>45</v>
      </c>
      <c r="B31" s="2" t="s">
        <v>347</v>
      </c>
    </row>
    <row r="32" spans="1:2" ht="45" x14ac:dyDescent="0.25">
      <c r="A32" s="4" t="s">
        <v>46</v>
      </c>
      <c r="B32" s="2" t="s">
        <v>348</v>
      </c>
    </row>
    <row r="33" spans="1:2" ht="30" x14ac:dyDescent="0.25">
      <c r="A33" s="4" t="s">
        <v>47</v>
      </c>
      <c r="B33" s="2" t="s">
        <v>349</v>
      </c>
    </row>
    <row r="34" spans="1:2" ht="45" x14ac:dyDescent="0.25">
      <c r="A34" s="4" t="s">
        <v>48</v>
      </c>
      <c r="B34" s="2" t="s">
        <v>350</v>
      </c>
    </row>
    <row r="35" spans="1:2" ht="30" x14ac:dyDescent="0.25">
      <c r="A35" s="4" t="s">
        <v>49</v>
      </c>
      <c r="B35" s="2" t="s">
        <v>351</v>
      </c>
    </row>
    <row r="36" spans="1:2" ht="60" x14ac:dyDescent="0.25">
      <c r="A36" s="4" t="s">
        <v>50</v>
      </c>
      <c r="B36" s="2" t="s">
        <v>352</v>
      </c>
    </row>
    <row r="37" spans="1:2" ht="60" x14ac:dyDescent="0.25">
      <c r="A37" s="4" t="s">
        <v>51</v>
      </c>
      <c r="B37" s="2" t="s">
        <v>353</v>
      </c>
    </row>
    <row r="38" spans="1:2" ht="30" x14ac:dyDescent="0.25">
      <c r="A38" s="4" t="s">
        <v>52</v>
      </c>
      <c r="B38" s="2" t="s">
        <v>354</v>
      </c>
    </row>
    <row r="39" spans="1:2" ht="30" x14ac:dyDescent="0.25">
      <c r="A39" s="4" t="s">
        <v>53</v>
      </c>
      <c r="B39" s="2" t="s">
        <v>355</v>
      </c>
    </row>
    <row r="40" spans="1:2" ht="30" x14ac:dyDescent="0.25">
      <c r="A40" s="4" t="s">
        <v>54</v>
      </c>
      <c r="B40" s="2" t="s">
        <v>356</v>
      </c>
    </row>
    <row r="41" spans="1:2" x14ac:dyDescent="0.25">
      <c r="A41" s="4" t="s">
        <v>55</v>
      </c>
      <c r="B41" s="2" t="s">
        <v>357</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77281-1718-4ED9-9AC8-2B6D27A59BC5}">
  <dimension ref="A1:C12"/>
  <sheetViews>
    <sheetView workbookViewId="0">
      <selection sqref="A1:XFD1"/>
    </sheetView>
  </sheetViews>
  <sheetFormatPr defaultRowHeight="15" x14ac:dyDescent="0.25"/>
  <cols>
    <col min="1" max="1" width="13.85546875" bestFit="1" customWidth="1"/>
    <col min="2" max="3" width="6" bestFit="1" customWidth="1"/>
  </cols>
  <sheetData>
    <row r="1" spans="1:3" s="10" customFormat="1" x14ac:dyDescent="0.25">
      <c r="A1" s="9" t="s">
        <v>305</v>
      </c>
    </row>
    <row r="2" spans="1:3" s="7" customFormat="1" x14ac:dyDescent="0.25">
      <c r="A2" s="7" t="s">
        <v>283</v>
      </c>
      <c r="B2" s="7" t="s">
        <v>284</v>
      </c>
      <c r="C2" s="7" t="s">
        <v>285</v>
      </c>
    </row>
    <row r="3" spans="1:3" x14ac:dyDescent="0.25">
      <c r="A3">
        <v>2009</v>
      </c>
      <c r="B3">
        <v>0</v>
      </c>
      <c r="C3">
        <v>34</v>
      </c>
    </row>
    <row r="4" spans="1:3" x14ac:dyDescent="0.25">
      <c r="A4">
        <v>2010</v>
      </c>
      <c r="B4">
        <v>5</v>
      </c>
      <c r="C4">
        <v>24</v>
      </c>
    </row>
    <row r="5" spans="1:3" x14ac:dyDescent="0.25">
      <c r="A5">
        <v>2011</v>
      </c>
      <c r="B5">
        <v>11</v>
      </c>
      <c r="C5">
        <v>39</v>
      </c>
    </row>
    <row r="6" spans="1:3" x14ac:dyDescent="0.25">
      <c r="A6">
        <v>2012</v>
      </c>
      <c r="B6">
        <v>4</v>
      </c>
      <c r="C6">
        <v>29</v>
      </c>
    </row>
    <row r="7" spans="1:3" x14ac:dyDescent="0.25">
      <c r="A7">
        <v>2013</v>
      </c>
      <c r="B7">
        <v>8</v>
      </c>
      <c r="C7">
        <v>32</v>
      </c>
    </row>
    <row r="8" spans="1:3" x14ac:dyDescent="0.25">
      <c r="A8">
        <v>2014</v>
      </c>
      <c r="B8">
        <v>5</v>
      </c>
      <c r="C8">
        <v>24</v>
      </c>
    </row>
    <row r="9" spans="1:3" x14ac:dyDescent="0.25">
      <c r="A9">
        <v>2015</v>
      </c>
      <c r="B9">
        <v>3</v>
      </c>
      <c r="C9">
        <v>25</v>
      </c>
    </row>
    <row r="10" spans="1:3" x14ac:dyDescent="0.25">
      <c r="A10">
        <v>2016</v>
      </c>
      <c r="B10">
        <v>6</v>
      </c>
      <c r="C10">
        <v>19</v>
      </c>
    </row>
    <row r="11" spans="1:3" x14ac:dyDescent="0.25">
      <c r="A11">
        <v>2017</v>
      </c>
      <c r="B11">
        <v>5</v>
      </c>
      <c r="C11">
        <v>32</v>
      </c>
    </row>
    <row r="12" spans="1:3" x14ac:dyDescent="0.25">
      <c r="A12">
        <v>2018</v>
      </c>
      <c r="B12">
        <v>5</v>
      </c>
      <c r="C12">
        <v>26</v>
      </c>
    </row>
  </sheetData>
  <mergeCells count="1">
    <mergeCell ref="A1:XFD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F5020-B880-43B7-8CDD-A2BA3CF8CFC9}">
  <dimension ref="A1:C12"/>
  <sheetViews>
    <sheetView workbookViewId="0">
      <selection sqref="A1:XFD1"/>
    </sheetView>
  </sheetViews>
  <sheetFormatPr defaultRowHeight="15" x14ac:dyDescent="0.25"/>
  <cols>
    <col min="1" max="1" width="13.85546875" bestFit="1" customWidth="1"/>
    <col min="2" max="3" width="6" bestFit="1" customWidth="1"/>
  </cols>
  <sheetData>
    <row r="1" spans="1:3" s="10" customFormat="1" x14ac:dyDescent="0.25">
      <c r="A1" s="9" t="s">
        <v>306</v>
      </c>
    </row>
    <row r="2" spans="1:3" s="7" customFormat="1" x14ac:dyDescent="0.25">
      <c r="A2" s="7" t="s">
        <v>283</v>
      </c>
      <c r="B2" s="7" t="s">
        <v>284</v>
      </c>
      <c r="C2" s="7" t="s">
        <v>285</v>
      </c>
    </row>
    <row r="3" spans="1:3" x14ac:dyDescent="0.25">
      <c r="A3">
        <v>2009</v>
      </c>
      <c r="B3">
        <v>2</v>
      </c>
      <c r="C3">
        <v>13</v>
      </c>
    </row>
    <row r="4" spans="1:3" x14ac:dyDescent="0.25">
      <c r="A4">
        <v>2010</v>
      </c>
      <c r="B4">
        <v>1</v>
      </c>
      <c r="C4">
        <v>6</v>
      </c>
    </row>
    <row r="5" spans="1:3" x14ac:dyDescent="0.25">
      <c r="A5">
        <v>2011</v>
      </c>
      <c r="B5">
        <v>5</v>
      </c>
      <c r="C5">
        <v>11</v>
      </c>
    </row>
    <row r="6" spans="1:3" x14ac:dyDescent="0.25">
      <c r="A6">
        <v>2012</v>
      </c>
      <c r="B6">
        <v>4</v>
      </c>
      <c r="C6">
        <v>10</v>
      </c>
    </row>
    <row r="7" spans="1:3" x14ac:dyDescent="0.25">
      <c r="A7">
        <v>2013</v>
      </c>
      <c r="B7">
        <v>2</v>
      </c>
      <c r="C7">
        <v>13</v>
      </c>
    </row>
    <row r="8" spans="1:3" x14ac:dyDescent="0.25">
      <c r="A8">
        <v>2014</v>
      </c>
      <c r="B8">
        <v>3</v>
      </c>
      <c r="C8">
        <v>12</v>
      </c>
    </row>
    <row r="9" spans="1:3" x14ac:dyDescent="0.25">
      <c r="A9">
        <v>2015</v>
      </c>
      <c r="B9">
        <v>4</v>
      </c>
      <c r="C9">
        <v>14</v>
      </c>
    </row>
    <row r="10" spans="1:3" x14ac:dyDescent="0.25">
      <c r="A10">
        <v>2016</v>
      </c>
      <c r="B10">
        <v>1</v>
      </c>
      <c r="C10">
        <v>10</v>
      </c>
    </row>
    <row r="11" spans="1:3" x14ac:dyDescent="0.25">
      <c r="A11">
        <v>2017</v>
      </c>
      <c r="B11">
        <v>3</v>
      </c>
      <c r="C11">
        <v>12</v>
      </c>
    </row>
    <row r="12" spans="1:3" x14ac:dyDescent="0.25">
      <c r="A12">
        <v>2018</v>
      </c>
      <c r="B12">
        <v>2</v>
      </c>
      <c r="C12">
        <v>14</v>
      </c>
    </row>
  </sheetData>
  <mergeCells count="1">
    <mergeCell ref="A1:XFD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2997F-A53C-4398-A311-9198527A5FF5}">
  <dimension ref="A1:C12"/>
  <sheetViews>
    <sheetView workbookViewId="0">
      <selection sqref="A1:XFD1"/>
    </sheetView>
  </sheetViews>
  <sheetFormatPr defaultRowHeight="15" x14ac:dyDescent="0.25"/>
  <cols>
    <col min="1" max="1" width="13.85546875" bestFit="1" customWidth="1"/>
    <col min="2" max="3" width="12" bestFit="1" customWidth="1"/>
  </cols>
  <sheetData>
    <row r="1" spans="1:3" s="10" customFormat="1" x14ac:dyDescent="0.25">
      <c r="A1" s="9" t="s">
        <v>307</v>
      </c>
    </row>
    <row r="2" spans="1:3" s="7" customFormat="1" x14ac:dyDescent="0.25">
      <c r="A2" s="7" t="s">
        <v>283</v>
      </c>
      <c r="B2" s="7" t="s">
        <v>284</v>
      </c>
      <c r="C2" s="7" t="s">
        <v>285</v>
      </c>
    </row>
    <row r="3" spans="1:3" x14ac:dyDescent="0.25">
      <c r="A3" s="8">
        <v>2009</v>
      </c>
      <c r="B3">
        <v>0</v>
      </c>
      <c r="C3">
        <v>1.8462377204828673</v>
      </c>
    </row>
    <row r="4" spans="1:3" x14ac:dyDescent="0.25">
      <c r="A4" s="8">
        <v>2010</v>
      </c>
      <c r="B4">
        <v>0.27362685833680839</v>
      </c>
      <c r="C4">
        <v>1.3134089200166803</v>
      </c>
    </row>
    <row r="5" spans="1:3" x14ac:dyDescent="0.25">
      <c r="A5" s="8" t="s">
        <v>358</v>
      </c>
    </row>
    <row r="6" spans="1:3" x14ac:dyDescent="0.25">
      <c r="A6" s="8">
        <v>2012</v>
      </c>
      <c r="B6">
        <v>0.19301544654364827</v>
      </c>
      <c r="C6">
        <v>1.39936198744145</v>
      </c>
    </row>
    <row r="7" spans="1:3" x14ac:dyDescent="0.25">
      <c r="A7" s="8">
        <v>2013</v>
      </c>
      <c r="B7">
        <v>0.3541125077406781</v>
      </c>
      <c r="C7">
        <v>1.4164500309627124</v>
      </c>
    </row>
    <row r="8" spans="1:3" x14ac:dyDescent="0.25">
      <c r="A8" s="8">
        <v>2014</v>
      </c>
      <c r="B8">
        <v>0.20225465398071543</v>
      </c>
      <c r="C8">
        <v>0.97082233910743398</v>
      </c>
    </row>
    <row r="9" spans="1:3" x14ac:dyDescent="0.25">
      <c r="A9" s="8">
        <v>2015</v>
      </c>
      <c r="B9">
        <v>0.12536313521500614</v>
      </c>
      <c r="C9">
        <v>1.0446927934583845</v>
      </c>
    </row>
    <row r="10" spans="1:3" x14ac:dyDescent="0.25">
      <c r="A10" s="8">
        <v>2016</v>
      </c>
      <c r="B10">
        <v>0.2488740523083483</v>
      </c>
      <c r="C10">
        <v>0.78810116564310295</v>
      </c>
    </row>
    <row r="11" spans="1:3" x14ac:dyDescent="0.25">
      <c r="A11" s="8">
        <v>2017</v>
      </c>
      <c r="B11">
        <v>0.2033158373278118</v>
      </c>
      <c r="C11">
        <v>1.3012213588979957</v>
      </c>
    </row>
    <row r="12" spans="1:3" x14ac:dyDescent="0.25">
      <c r="A12" s="8">
        <v>2018</v>
      </c>
      <c r="B12">
        <v>0.18004963608367555</v>
      </c>
      <c r="C12">
        <v>0.93625810763511286</v>
      </c>
    </row>
  </sheetData>
  <mergeCells count="1">
    <mergeCell ref="A1:XFD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57328-3644-4FD2-B455-AE667C53897C}">
  <dimension ref="A1:C12"/>
  <sheetViews>
    <sheetView workbookViewId="0">
      <selection sqref="A1:XFD1"/>
    </sheetView>
  </sheetViews>
  <sheetFormatPr defaultRowHeight="15" x14ac:dyDescent="0.25"/>
  <cols>
    <col min="1" max="1" width="13.85546875" bestFit="1" customWidth="1"/>
    <col min="2" max="3" width="12" bestFit="1" customWidth="1"/>
  </cols>
  <sheetData>
    <row r="1" spans="1:3" s="10" customFormat="1" x14ac:dyDescent="0.25">
      <c r="A1" s="9" t="s">
        <v>308</v>
      </c>
    </row>
    <row r="2" spans="1:3" s="7" customFormat="1" x14ac:dyDescent="0.25">
      <c r="A2" s="7" t="s">
        <v>283</v>
      </c>
      <c r="B2" s="7" t="s">
        <v>284</v>
      </c>
      <c r="C2" s="7" t="s">
        <v>285</v>
      </c>
    </row>
    <row r="3" spans="1:3" x14ac:dyDescent="0.25">
      <c r="A3" s="8">
        <v>2009</v>
      </c>
      <c r="B3">
        <v>0.19206797669831308</v>
      </c>
      <c r="C3">
        <v>1.2484418485390349</v>
      </c>
    </row>
    <row r="4" spans="1:3" x14ac:dyDescent="0.25">
      <c r="A4" s="8">
        <v>2010</v>
      </c>
      <c r="B4">
        <v>7.9589445802770983E-2</v>
      </c>
      <c r="C4">
        <v>0.47753667481662593</v>
      </c>
    </row>
    <row r="5" spans="1:3" x14ac:dyDescent="0.25">
      <c r="A5" s="8" t="s">
        <v>358</v>
      </c>
    </row>
    <row r="6" spans="1:3" x14ac:dyDescent="0.25">
      <c r="A6" s="8">
        <v>2012</v>
      </c>
      <c r="B6">
        <v>0.27959299647503127</v>
      </c>
      <c r="C6">
        <v>0.69898249118757827</v>
      </c>
    </row>
    <row r="7" spans="1:3" x14ac:dyDescent="0.25">
      <c r="A7" s="8">
        <v>2013</v>
      </c>
      <c r="B7">
        <v>0.18325809061562806</v>
      </c>
      <c r="C7">
        <v>1.1911775890015823</v>
      </c>
    </row>
    <row r="8" spans="1:3" x14ac:dyDescent="0.25">
      <c r="A8" s="8">
        <v>2014</v>
      </c>
      <c r="B8">
        <v>0.26341275813352744</v>
      </c>
      <c r="C8">
        <v>1.0536510325341097</v>
      </c>
    </row>
    <row r="9" spans="1:3" x14ac:dyDescent="0.25">
      <c r="A9" s="8">
        <v>2015</v>
      </c>
      <c r="B9">
        <v>0.34464278636799922</v>
      </c>
      <c r="C9">
        <v>1.2062497522879974</v>
      </c>
    </row>
    <row r="10" spans="1:3" x14ac:dyDescent="0.25">
      <c r="A10" s="8">
        <v>2016</v>
      </c>
      <c r="B10">
        <v>9.3309869011605887E-2</v>
      </c>
      <c r="C10">
        <v>0.93309869011605884</v>
      </c>
    </row>
    <row r="11" spans="1:3" x14ac:dyDescent="0.25">
      <c r="A11" s="8">
        <v>2017</v>
      </c>
      <c r="B11">
        <v>0.2899346294055567</v>
      </c>
      <c r="C11">
        <v>1.1597385176222268</v>
      </c>
    </row>
    <row r="12" spans="1:3" x14ac:dyDescent="0.25">
      <c r="A12" s="8">
        <v>2018</v>
      </c>
      <c r="B12">
        <v>0.18880553124684341</v>
      </c>
      <c r="C12">
        <v>1.3216387187279039</v>
      </c>
    </row>
  </sheetData>
  <mergeCells count="1">
    <mergeCell ref="A1:XFD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CCC7B-AA64-4F11-B9C8-FE32C838012D}">
  <dimension ref="A1:C17"/>
  <sheetViews>
    <sheetView workbookViewId="0">
      <selection sqref="A1:XFD1"/>
    </sheetView>
  </sheetViews>
  <sheetFormatPr defaultRowHeight="15" x14ac:dyDescent="0.25"/>
  <cols>
    <col min="1" max="1" width="38.5703125" bestFit="1" customWidth="1"/>
    <col min="2" max="2" width="6" bestFit="1" customWidth="1"/>
    <col min="3" max="3" width="10.42578125" bestFit="1" customWidth="1"/>
  </cols>
  <sheetData>
    <row r="1" spans="1:3" s="10" customFormat="1" x14ac:dyDescent="0.25">
      <c r="A1" s="9" t="s">
        <v>309</v>
      </c>
    </row>
    <row r="2" spans="1:3" s="7" customFormat="1" x14ac:dyDescent="0.25">
      <c r="A2" s="7" t="s">
        <v>294</v>
      </c>
      <c r="B2" s="7" t="s">
        <v>284</v>
      </c>
      <c r="C2" s="7" t="s">
        <v>295</v>
      </c>
    </row>
    <row r="3" spans="1:3" x14ac:dyDescent="0.25">
      <c r="A3" t="s">
        <v>310</v>
      </c>
      <c r="B3">
        <v>0</v>
      </c>
      <c r="C3">
        <v>5</v>
      </c>
    </row>
    <row r="4" spans="1:3" x14ac:dyDescent="0.25">
      <c r="A4" t="s">
        <v>311</v>
      </c>
      <c r="B4">
        <v>1</v>
      </c>
      <c r="C4">
        <v>3</v>
      </c>
    </row>
    <row r="5" spans="1:3" x14ac:dyDescent="0.25">
      <c r="A5" t="s">
        <v>296</v>
      </c>
      <c r="B5">
        <v>0</v>
      </c>
      <c r="C5">
        <v>4</v>
      </c>
    </row>
    <row r="6" spans="1:3" x14ac:dyDescent="0.25">
      <c r="A6" t="s">
        <v>312</v>
      </c>
      <c r="B6">
        <v>0</v>
      </c>
      <c r="C6">
        <v>2</v>
      </c>
    </row>
    <row r="7" spans="1:3" x14ac:dyDescent="0.25">
      <c r="A7" t="s">
        <v>313</v>
      </c>
      <c r="B7">
        <v>1</v>
      </c>
      <c r="C7">
        <v>0</v>
      </c>
    </row>
    <row r="8" spans="1:3" x14ac:dyDescent="0.25">
      <c r="A8" t="s">
        <v>314</v>
      </c>
      <c r="B8">
        <v>1</v>
      </c>
      <c r="C8">
        <v>0</v>
      </c>
    </row>
    <row r="9" spans="1:3" x14ac:dyDescent="0.25">
      <c r="A9" t="s">
        <v>315</v>
      </c>
      <c r="B9">
        <v>1</v>
      </c>
      <c r="C9">
        <v>0</v>
      </c>
    </row>
    <row r="10" spans="1:3" x14ac:dyDescent="0.25">
      <c r="A10" t="s">
        <v>316</v>
      </c>
      <c r="B10">
        <v>0</v>
      </c>
      <c r="C10">
        <v>1</v>
      </c>
    </row>
    <row r="11" spans="1:3" x14ac:dyDescent="0.25">
      <c r="A11" t="s">
        <v>317</v>
      </c>
      <c r="B11">
        <v>0</v>
      </c>
      <c r="C11">
        <v>1</v>
      </c>
    </row>
    <row r="12" spans="1:3" x14ac:dyDescent="0.25">
      <c r="A12" t="s">
        <v>318</v>
      </c>
      <c r="B12">
        <v>0</v>
      </c>
      <c r="C12">
        <v>1</v>
      </c>
    </row>
    <row r="13" spans="1:3" x14ac:dyDescent="0.25">
      <c r="A13" t="s">
        <v>319</v>
      </c>
      <c r="B13">
        <v>0</v>
      </c>
      <c r="C13">
        <v>1</v>
      </c>
    </row>
    <row r="14" spans="1:3" x14ac:dyDescent="0.25">
      <c r="A14" t="s">
        <v>320</v>
      </c>
      <c r="B14">
        <v>0</v>
      </c>
      <c r="C14">
        <v>1</v>
      </c>
    </row>
    <row r="15" spans="1:3" x14ac:dyDescent="0.25">
      <c r="A15" t="s">
        <v>321</v>
      </c>
      <c r="B15">
        <v>0</v>
      </c>
      <c r="C15">
        <v>1</v>
      </c>
    </row>
    <row r="16" spans="1:3" x14ac:dyDescent="0.25">
      <c r="A16" t="s">
        <v>322</v>
      </c>
      <c r="B16">
        <v>0</v>
      </c>
      <c r="C16">
        <v>1</v>
      </c>
    </row>
    <row r="17" spans="1:3" x14ac:dyDescent="0.25">
      <c r="A17" t="s">
        <v>323</v>
      </c>
      <c r="B17">
        <v>1</v>
      </c>
      <c r="C17">
        <v>0</v>
      </c>
    </row>
  </sheetData>
  <mergeCells count="1">
    <mergeCell ref="A1:XFD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14C05-0686-420B-B2AB-1EDAECDE1C29}">
  <dimension ref="A1:C8"/>
  <sheetViews>
    <sheetView workbookViewId="0">
      <selection sqref="A1:XFD1"/>
    </sheetView>
  </sheetViews>
  <sheetFormatPr defaultRowHeight="15" x14ac:dyDescent="0.25"/>
  <cols>
    <col min="1" max="1" width="14.5703125" bestFit="1" customWidth="1"/>
    <col min="2" max="2" width="6" bestFit="1" customWidth="1"/>
    <col min="3" max="3" width="10.42578125" bestFit="1" customWidth="1"/>
  </cols>
  <sheetData>
    <row r="1" spans="1:3" s="10" customFormat="1" x14ac:dyDescent="0.25">
      <c r="A1" s="9" t="s">
        <v>324</v>
      </c>
    </row>
    <row r="2" spans="1:3" s="7" customFormat="1" x14ac:dyDescent="0.25">
      <c r="A2" s="7" t="s">
        <v>299</v>
      </c>
      <c r="B2" s="7" t="s">
        <v>284</v>
      </c>
      <c r="C2" s="7" t="s">
        <v>295</v>
      </c>
    </row>
    <row r="3" spans="1:3" x14ac:dyDescent="0.25">
      <c r="A3" t="s">
        <v>300</v>
      </c>
      <c r="B3">
        <v>1</v>
      </c>
      <c r="C3">
        <v>9</v>
      </c>
    </row>
    <row r="4" spans="1:3" x14ac:dyDescent="0.25">
      <c r="A4" t="s">
        <v>325</v>
      </c>
      <c r="B4">
        <v>3</v>
      </c>
      <c r="C4">
        <v>4</v>
      </c>
    </row>
    <row r="5" spans="1:3" x14ac:dyDescent="0.25">
      <c r="A5" t="s">
        <v>326</v>
      </c>
      <c r="B5">
        <v>0</v>
      </c>
      <c r="C5">
        <v>4</v>
      </c>
    </row>
    <row r="6" spans="1:3" x14ac:dyDescent="0.25">
      <c r="A6" t="s">
        <v>327</v>
      </c>
      <c r="B6">
        <v>1</v>
      </c>
      <c r="C6">
        <v>2</v>
      </c>
    </row>
    <row r="7" spans="1:3" x14ac:dyDescent="0.25">
      <c r="A7" t="s">
        <v>328</v>
      </c>
      <c r="B7">
        <v>0</v>
      </c>
      <c r="C7">
        <v>1</v>
      </c>
    </row>
    <row r="8" spans="1:3" x14ac:dyDescent="0.25">
      <c r="A8" t="s">
        <v>329</v>
      </c>
      <c r="B8">
        <v>0</v>
      </c>
      <c r="C8">
        <v>1</v>
      </c>
    </row>
  </sheetData>
  <mergeCells count="1">
    <mergeCell ref="A1:XFD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BFB50-935A-4869-AAD7-37D44A3063B0}">
  <dimension ref="A1:C10"/>
  <sheetViews>
    <sheetView workbookViewId="0">
      <selection sqref="A1:XFD1"/>
    </sheetView>
  </sheetViews>
  <sheetFormatPr defaultRowHeight="15" x14ac:dyDescent="0.25"/>
  <cols>
    <col min="1" max="1" width="38.5703125" bestFit="1" customWidth="1"/>
    <col min="2" max="2" width="6" bestFit="1" customWidth="1"/>
    <col min="3" max="3" width="10.42578125" bestFit="1" customWidth="1"/>
  </cols>
  <sheetData>
    <row r="1" spans="1:3" s="10" customFormat="1" x14ac:dyDescent="0.25">
      <c r="A1" s="9" t="s">
        <v>330</v>
      </c>
    </row>
    <row r="2" spans="1:3" s="7" customFormat="1" x14ac:dyDescent="0.25">
      <c r="A2" s="7" t="s">
        <v>294</v>
      </c>
      <c r="B2" s="7" t="s">
        <v>284</v>
      </c>
      <c r="C2" s="7" t="s">
        <v>295</v>
      </c>
    </row>
    <row r="3" spans="1:3" x14ac:dyDescent="0.25">
      <c r="A3" t="s">
        <v>311</v>
      </c>
      <c r="B3">
        <v>0</v>
      </c>
      <c r="C3">
        <v>3</v>
      </c>
    </row>
    <row r="4" spans="1:3" x14ac:dyDescent="0.25">
      <c r="A4" t="s">
        <v>314</v>
      </c>
      <c r="B4">
        <v>1</v>
      </c>
      <c r="C4">
        <v>1</v>
      </c>
    </row>
    <row r="5" spans="1:3" x14ac:dyDescent="0.25">
      <c r="A5" t="s">
        <v>296</v>
      </c>
      <c r="B5">
        <v>0</v>
      </c>
      <c r="C5">
        <v>2</v>
      </c>
    </row>
    <row r="6" spans="1:3" x14ac:dyDescent="0.25">
      <c r="A6" t="s">
        <v>331</v>
      </c>
      <c r="B6">
        <v>1</v>
      </c>
      <c r="C6">
        <v>0</v>
      </c>
    </row>
    <row r="7" spans="1:3" x14ac:dyDescent="0.25">
      <c r="A7" t="s">
        <v>316</v>
      </c>
      <c r="B7">
        <v>0</v>
      </c>
      <c r="C7">
        <v>1</v>
      </c>
    </row>
    <row r="8" spans="1:3" x14ac:dyDescent="0.25">
      <c r="A8" t="s">
        <v>332</v>
      </c>
      <c r="B8">
        <v>0</v>
      </c>
      <c r="C8">
        <v>1</v>
      </c>
    </row>
    <row r="9" spans="1:3" x14ac:dyDescent="0.25">
      <c r="A9" t="s">
        <v>310</v>
      </c>
      <c r="B9">
        <v>0</v>
      </c>
      <c r="C9">
        <v>1</v>
      </c>
    </row>
    <row r="10" spans="1:3" x14ac:dyDescent="0.25">
      <c r="A10" t="s">
        <v>333</v>
      </c>
      <c r="B10">
        <v>0</v>
      </c>
      <c r="C10">
        <v>3</v>
      </c>
    </row>
  </sheetData>
  <mergeCells count="1">
    <mergeCell ref="A1:XFD1"/>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521AC-0B7D-4093-8C28-2180DE7BAB1E}">
  <dimension ref="A1:C9"/>
  <sheetViews>
    <sheetView workbookViewId="0">
      <selection sqref="A1:XFD1"/>
    </sheetView>
  </sheetViews>
  <sheetFormatPr defaultRowHeight="15" x14ac:dyDescent="0.25"/>
  <cols>
    <col min="1" max="1" width="14.5703125" bestFit="1" customWidth="1"/>
    <col min="2" max="2" width="6" bestFit="1" customWidth="1"/>
    <col min="3" max="3" width="10.42578125" bestFit="1" customWidth="1"/>
  </cols>
  <sheetData>
    <row r="1" spans="1:3" s="10" customFormat="1" x14ac:dyDescent="0.25">
      <c r="A1" s="9" t="s">
        <v>334</v>
      </c>
    </row>
    <row r="2" spans="1:3" s="7" customFormat="1" x14ac:dyDescent="0.25">
      <c r="A2" s="7" t="s">
        <v>299</v>
      </c>
      <c r="B2" s="7" t="s">
        <v>284</v>
      </c>
      <c r="C2" s="7" t="s">
        <v>295</v>
      </c>
    </row>
    <row r="3" spans="1:3" x14ac:dyDescent="0.25">
      <c r="A3" t="s">
        <v>300</v>
      </c>
      <c r="B3">
        <v>0</v>
      </c>
      <c r="C3">
        <v>4</v>
      </c>
    </row>
    <row r="4" spans="1:3" x14ac:dyDescent="0.25">
      <c r="A4" t="s">
        <v>325</v>
      </c>
      <c r="B4">
        <v>0</v>
      </c>
      <c r="C4">
        <v>3</v>
      </c>
    </row>
    <row r="5" spans="1:3" x14ac:dyDescent="0.25">
      <c r="A5" t="s">
        <v>328</v>
      </c>
      <c r="B5">
        <v>1</v>
      </c>
      <c r="C5">
        <v>1</v>
      </c>
    </row>
    <row r="6" spans="1:3" x14ac:dyDescent="0.25">
      <c r="A6" t="s">
        <v>301</v>
      </c>
      <c r="B6">
        <v>0</v>
      </c>
      <c r="C6">
        <v>2</v>
      </c>
    </row>
    <row r="7" spans="1:3" x14ac:dyDescent="0.25">
      <c r="A7" t="s">
        <v>335</v>
      </c>
      <c r="B7">
        <v>1</v>
      </c>
      <c r="C7">
        <v>0</v>
      </c>
    </row>
    <row r="8" spans="1:3" x14ac:dyDescent="0.25">
      <c r="A8" t="s">
        <v>329</v>
      </c>
      <c r="B8">
        <v>0</v>
      </c>
      <c r="C8">
        <v>1</v>
      </c>
    </row>
    <row r="9" spans="1:3" x14ac:dyDescent="0.25">
      <c r="A9" t="s">
        <v>326</v>
      </c>
      <c r="B9">
        <v>0</v>
      </c>
      <c r="C9">
        <v>1</v>
      </c>
    </row>
  </sheetData>
  <mergeCells count="1">
    <mergeCell ref="A1:XFD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A0E2C-3EC9-4360-910B-5E53EA3CA583}">
  <dimension ref="A1:V44"/>
  <sheetViews>
    <sheetView workbookViewId="0">
      <selection sqref="A1:XFD1"/>
    </sheetView>
  </sheetViews>
  <sheetFormatPr defaultRowHeight="15" x14ac:dyDescent="0.25"/>
  <cols>
    <col min="1" max="1" width="13.42578125" bestFit="1" customWidth="1"/>
    <col min="2" max="2" width="12" bestFit="1" customWidth="1"/>
    <col min="3" max="3" width="10.7109375" bestFit="1" customWidth="1"/>
    <col min="4" max="4" width="8.42578125" bestFit="1" customWidth="1"/>
    <col min="5" max="5" width="9.85546875" bestFit="1" customWidth="1"/>
    <col min="6" max="6" width="33.140625" bestFit="1" customWidth="1"/>
    <col min="7" max="7" width="9" bestFit="1" customWidth="1"/>
    <col min="8" max="8" width="11.28515625" bestFit="1" customWidth="1"/>
    <col min="9" max="9" width="9" bestFit="1" customWidth="1"/>
    <col min="11" max="11" width="17.140625" bestFit="1" customWidth="1"/>
    <col min="12" max="13" width="8.85546875" bestFit="1" customWidth="1"/>
    <col min="14" max="14" width="16" bestFit="1" customWidth="1"/>
    <col min="15" max="15" width="14" bestFit="1" customWidth="1"/>
    <col min="16" max="16" width="11.5703125" bestFit="1" customWidth="1"/>
    <col min="17" max="17" width="13.85546875" bestFit="1" customWidth="1"/>
    <col min="18" max="18" width="8.5703125" bestFit="1" customWidth="1"/>
    <col min="19" max="19" width="11" bestFit="1" customWidth="1"/>
    <col min="20" max="20" width="11.42578125" bestFit="1" customWidth="1"/>
    <col min="21" max="21" width="14.85546875" bestFit="1" customWidth="1"/>
    <col min="22" max="22" width="15.42578125" bestFit="1" customWidth="1"/>
  </cols>
  <sheetData>
    <row r="1" spans="1:22" s="10" customFormat="1" x14ac:dyDescent="0.25">
      <c r="A1" s="9" t="s">
        <v>33</v>
      </c>
    </row>
    <row r="2" spans="1:22" s="7" customFormat="1" x14ac:dyDescent="0.25">
      <c r="A2" s="7" t="s">
        <v>34</v>
      </c>
      <c r="B2" s="7" t="s">
        <v>35</v>
      </c>
      <c r="C2" s="7" t="s">
        <v>36</v>
      </c>
      <c r="D2" s="7" t="s">
        <v>37</v>
      </c>
      <c r="E2" s="7" t="s">
        <v>38</v>
      </c>
      <c r="F2" s="7" t="s">
        <v>39</v>
      </c>
      <c r="G2" s="7" t="s">
        <v>40</v>
      </c>
      <c r="H2" s="7" t="s">
        <v>41</v>
      </c>
      <c r="I2" s="7" t="s">
        <v>42</v>
      </c>
      <c r="J2" s="7" t="s">
        <v>43</v>
      </c>
      <c r="K2" s="7" t="s">
        <v>44</v>
      </c>
      <c r="L2" s="7" t="s">
        <v>45</v>
      </c>
      <c r="M2" s="7" t="s">
        <v>46</v>
      </c>
      <c r="N2" s="7" t="s">
        <v>47</v>
      </c>
      <c r="O2" s="7" t="s">
        <v>48</v>
      </c>
      <c r="P2" s="7" t="s">
        <v>49</v>
      </c>
      <c r="Q2" s="7" t="s">
        <v>50</v>
      </c>
      <c r="R2" s="7" t="s">
        <v>51</v>
      </c>
      <c r="S2" s="7" t="s">
        <v>52</v>
      </c>
      <c r="T2" s="7" t="s">
        <v>53</v>
      </c>
      <c r="U2" s="7" t="s">
        <v>54</v>
      </c>
      <c r="V2" s="7" t="s">
        <v>55</v>
      </c>
    </row>
    <row r="3" spans="1:22" x14ac:dyDescent="0.25">
      <c r="A3" t="s">
        <v>56</v>
      </c>
      <c r="B3">
        <v>1</v>
      </c>
      <c r="C3" s="5">
        <v>43110</v>
      </c>
      <c r="D3" t="s">
        <v>57</v>
      </c>
      <c r="E3" t="s">
        <v>58</v>
      </c>
      <c r="F3" t="s">
        <v>59</v>
      </c>
      <c r="G3" t="s">
        <v>60</v>
      </c>
      <c r="H3" t="s">
        <v>61</v>
      </c>
      <c r="K3" t="s">
        <v>62</v>
      </c>
      <c r="L3" t="s">
        <v>63</v>
      </c>
      <c r="M3" t="s">
        <v>64</v>
      </c>
      <c r="N3" t="s">
        <v>65</v>
      </c>
      <c r="O3" t="s">
        <v>66</v>
      </c>
      <c r="P3" t="s">
        <v>67</v>
      </c>
      <c r="Q3" t="s">
        <v>68</v>
      </c>
      <c r="S3" t="s">
        <v>69</v>
      </c>
      <c r="T3" t="s">
        <v>70</v>
      </c>
      <c r="U3" t="s">
        <v>71</v>
      </c>
      <c r="V3" s="6" t="str">
        <f>HYPERLINK("https://data.ntsb.gov/carol-repgen/api/Aviation/ReportMain/GenerateNewestReport/96592/pdf/","PDF Report")</f>
        <v>PDF Report</v>
      </c>
    </row>
    <row r="4" spans="1:22" x14ac:dyDescent="0.25">
      <c r="A4" t="s">
        <v>72</v>
      </c>
      <c r="B4">
        <v>1</v>
      </c>
      <c r="C4" s="5">
        <v>43124</v>
      </c>
      <c r="D4" t="s">
        <v>73</v>
      </c>
      <c r="E4" t="s">
        <v>74</v>
      </c>
      <c r="F4" t="s">
        <v>75</v>
      </c>
      <c r="G4" t="s">
        <v>76</v>
      </c>
      <c r="H4" t="s">
        <v>61</v>
      </c>
      <c r="K4" t="s">
        <v>62</v>
      </c>
      <c r="L4" t="s">
        <v>63</v>
      </c>
      <c r="M4" t="s">
        <v>64</v>
      </c>
      <c r="N4" t="s">
        <v>65</v>
      </c>
      <c r="O4" t="s">
        <v>66</v>
      </c>
      <c r="P4" t="s">
        <v>67</v>
      </c>
      <c r="Q4" t="s">
        <v>68</v>
      </c>
      <c r="S4" t="s">
        <v>69</v>
      </c>
      <c r="T4" t="s">
        <v>77</v>
      </c>
      <c r="U4" t="s">
        <v>71</v>
      </c>
      <c r="V4" s="6" t="str">
        <f>HYPERLINK("https://data.ntsb.gov/carol-repgen/api/Aviation/ReportMain/GenerateNewestReport/96798/pdf/","PDF Report")</f>
        <v>PDF Report</v>
      </c>
    </row>
    <row r="5" spans="1:22" x14ac:dyDescent="0.25">
      <c r="A5" t="s">
        <v>78</v>
      </c>
      <c r="B5">
        <v>1</v>
      </c>
      <c r="C5" s="5">
        <v>43132</v>
      </c>
      <c r="D5" t="s">
        <v>79</v>
      </c>
      <c r="E5" t="s">
        <v>80</v>
      </c>
      <c r="F5" t="s">
        <v>81</v>
      </c>
      <c r="G5" t="s">
        <v>82</v>
      </c>
      <c r="H5" t="s">
        <v>61</v>
      </c>
      <c r="K5" t="s">
        <v>62</v>
      </c>
      <c r="L5" t="s">
        <v>63</v>
      </c>
      <c r="M5" t="s">
        <v>64</v>
      </c>
      <c r="N5" t="s">
        <v>65</v>
      </c>
      <c r="O5" t="s">
        <v>66</v>
      </c>
      <c r="P5" t="s">
        <v>67</v>
      </c>
      <c r="Q5" t="s">
        <v>83</v>
      </c>
      <c r="S5" t="s">
        <v>84</v>
      </c>
      <c r="T5" t="s">
        <v>77</v>
      </c>
      <c r="U5" t="s">
        <v>71</v>
      </c>
      <c r="V5" s="6" t="str">
        <f>HYPERLINK("https://data.ntsb.gov/carol-repgen/api/Aviation/ReportMain/GenerateNewestReport/96697/pdf/","PDF Report")</f>
        <v>PDF Report</v>
      </c>
    </row>
    <row r="6" spans="1:22" x14ac:dyDescent="0.25">
      <c r="A6" t="s">
        <v>85</v>
      </c>
      <c r="B6">
        <v>1</v>
      </c>
      <c r="C6" s="5">
        <v>43135</v>
      </c>
      <c r="D6" t="s">
        <v>86</v>
      </c>
      <c r="E6" t="s">
        <v>87</v>
      </c>
      <c r="F6" t="s">
        <v>88</v>
      </c>
      <c r="G6" t="s">
        <v>89</v>
      </c>
      <c r="H6" t="s">
        <v>61</v>
      </c>
      <c r="K6" t="s">
        <v>62</v>
      </c>
      <c r="L6" t="s">
        <v>63</v>
      </c>
      <c r="M6" t="s">
        <v>64</v>
      </c>
      <c r="N6" t="s">
        <v>90</v>
      </c>
      <c r="O6" t="s">
        <v>66</v>
      </c>
      <c r="P6" t="s">
        <v>67</v>
      </c>
      <c r="Q6" t="s">
        <v>68</v>
      </c>
      <c r="S6" t="s">
        <v>91</v>
      </c>
      <c r="T6" t="s">
        <v>77</v>
      </c>
      <c r="U6" t="s">
        <v>71</v>
      </c>
      <c r="V6" s="6" t="str">
        <f>HYPERLINK("https://data.ntsb.gov/carol-repgen/api/Aviation/ReportMain/GenerateNewestReport/96719/pdf/","PDF Report")</f>
        <v>PDF Report</v>
      </c>
    </row>
    <row r="7" spans="1:22" x14ac:dyDescent="0.25">
      <c r="A7" t="s">
        <v>92</v>
      </c>
      <c r="B7">
        <v>1</v>
      </c>
      <c r="C7" s="5">
        <v>43141</v>
      </c>
      <c r="D7" t="s">
        <v>93</v>
      </c>
      <c r="E7" t="s">
        <v>94</v>
      </c>
      <c r="F7" t="s">
        <v>95</v>
      </c>
      <c r="G7" t="s">
        <v>96</v>
      </c>
      <c r="H7" t="s">
        <v>61</v>
      </c>
      <c r="I7">
        <v>5</v>
      </c>
      <c r="J7">
        <v>2</v>
      </c>
      <c r="K7" t="s">
        <v>97</v>
      </c>
      <c r="L7" t="s">
        <v>98</v>
      </c>
      <c r="M7" t="s">
        <v>64</v>
      </c>
      <c r="N7" t="s">
        <v>90</v>
      </c>
      <c r="O7" t="s">
        <v>66</v>
      </c>
      <c r="P7" t="s">
        <v>67</v>
      </c>
      <c r="Q7" t="s">
        <v>83</v>
      </c>
      <c r="S7" t="s">
        <v>84</v>
      </c>
      <c r="T7" t="s">
        <v>99</v>
      </c>
      <c r="U7" t="s">
        <v>71</v>
      </c>
      <c r="V7" s="6" t="str">
        <f>HYPERLINK("https://data.ntsb.gov/carol-repgen/api/Aviation/ReportMain/GenerateNewestReport/96722/pdf/","PDF Report")</f>
        <v>PDF Report</v>
      </c>
    </row>
    <row r="8" spans="1:22" x14ac:dyDescent="0.25">
      <c r="A8" t="s">
        <v>100</v>
      </c>
      <c r="B8">
        <v>1</v>
      </c>
      <c r="C8" s="5">
        <v>43142</v>
      </c>
      <c r="D8" t="s">
        <v>101</v>
      </c>
      <c r="E8" t="s">
        <v>102</v>
      </c>
      <c r="F8" t="s">
        <v>103</v>
      </c>
      <c r="G8" t="s">
        <v>76</v>
      </c>
      <c r="H8" t="s">
        <v>61</v>
      </c>
      <c r="K8" t="s">
        <v>62</v>
      </c>
      <c r="L8" t="s">
        <v>63</v>
      </c>
      <c r="M8" t="s">
        <v>64</v>
      </c>
      <c r="N8" t="s">
        <v>65</v>
      </c>
      <c r="O8" t="s">
        <v>66</v>
      </c>
      <c r="P8" t="s">
        <v>67</v>
      </c>
      <c r="Q8" t="s">
        <v>68</v>
      </c>
      <c r="S8" t="s">
        <v>104</v>
      </c>
      <c r="T8" t="s">
        <v>77</v>
      </c>
      <c r="U8" t="s">
        <v>71</v>
      </c>
      <c r="V8" s="6" t="str">
        <f>HYPERLINK("https://data.ntsb.gov/carol-repgen/api/Aviation/ReportMain/GenerateNewestReport/96735/pdf/","PDF Report")</f>
        <v>PDF Report</v>
      </c>
    </row>
    <row r="9" spans="1:22" x14ac:dyDescent="0.25">
      <c r="A9" t="s">
        <v>105</v>
      </c>
      <c r="B9">
        <v>1</v>
      </c>
      <c r="C9" s="5">
        <v>43149</v>
      </c>
      <c r="D9" t="s">
        <v>106</v>
      </c>
      <c r="E9" t="s">
        <v>107</v>
      </c>
      <c r="F9" t="s">
        <v>108</v>
      </c>
      <c r="G9" t="s">
        <v>109</v>
      </c>
      <c r="H9" t="s">
        <v>61</v>
      </c>
      <c r="K9" t="s">
        <v>62</v>
      </c>
      <c r="L9" t="s">
        <v>63</v>
      </c>
      <c r="M9" t="s">
        <v>64</v>
      </c>
      <c r="N9" t="s">
        <v>90</v>
      </c>
      <c r="O9" t="s">
        <v>66</v>
      </c>
      <c r="P9" t="s">
        <v>67</v>
      </c>
      <c r="Q9" t="s">
        <v>83</v>
      </c>
      <c r="S9" t="s">
        <v>104</v>
      </c>
      <c r="T9" t="s">
        <v>70</v>
      </c>
      <c r="U9" t="s">
        <v>71</v>
      </c>
      <c r="V9" s="6" t="str">
        <f>HYPERLINK("https://data.ntsb.gov/carol-repgen/api/Aviation/ReportMain/GenerateNewestReport/96782/pdf/","PDF Report")</f>
        <v>PDF Report</v>
      </c>
    </row>
    <row r="10" spans="1:22" x14ac:dyDescent="0.25">
      <c r="A10" t="s">
        <v>110</v>
      </c>
      <c r="B10">
        <v>1</v>
      </c>
      <c r="C10" s="5">
        <v>43157</v>
      </c>
      <c r="D10" t="s">
        <v>111</v>
      </c>
      <c r="E10" t="s">
        <v>112</v>
      </c>
      <c r="F10" t="s">
        <v>113</v>
      </c>
      <c r="G10" t="s">
        <v>114</v>
      </c>
      <c r="H10" t="s">
        <v>61</v>
      </c>
      <c r="K10" t="s">
        <v>62</v>
      </c>
      <c r="L10" t="s">
        <v>63</v>
      </c>
      <c r="M10" t="s">
        <v>64</v>
      </c>
      <c r="N10" t="s">
        <v>90</v>
      </c>
      <c r="O10" t="s">
        <v>66</v>
      </c>
      <c r="P10" t="s">
        <v>67</v>
      </c>
      <c r="Q10" t="s">
        <v>68</v>
      </c>
      <c r="S10" t="s">
        <v>115</v>
      </c>
      <c r="T10" t="s">
        <v>99</v>
      </c>
      <c r="U10" t="s">
        <v>71</v>
      </c>
      <c r="V10" s="6" t="str">
        <f>HYPERLINK("https://data.ntsb.gov/carol-repgen/api/Aviation/ReportMain/GenerateNewestReport/96810/pdf/","PDF Report")</f>
        <v>PDF Report</v>
      </c>
    </row>
    <row r="11" spans="1:22" x14ac:dyDescent="0.25">
      <c r="A11" t="s">
        <v>116</v>
      </c>
      <c r="B11">
        <v>1</v>
      </c>
      <c r="C11" s="5">
        <v>43163</v>
      </c>
      <c r="D11" t="s">
        <v>117</v>
      </c>
      <c r="E11" t="s">
        <v>118</v>
      </c>
      <c r="F11" t="s">
        <v>119</v>
      </c>
      <c r="G11" t="s">
        <v>120</v>
      </c>
      <c r="H11" t="s">
        <v>61</v>
      </c>
      <c r="K11" t="s">
        <v>62</v>
      </c>
      <c r="L11" t="s">
        <v>63</v>
      </c>
      <c r="M11" t="s">
        <v>64</v>
      </c>
      <c r="N11" t="s">
        <v>90</v>
      </c>
      <c r="O11" t="s">
        <v>66</v>
      </c>
      <c r="P11" t="s">
        <v>67</v>
      </c>
      <c r="Q11" t="s">
        <v>83</v>
      </c>
      <c r="S11" t="s">
        <v>115</v>
      </c>
      <c r="T11" t="s">
        <v>99</v>
      </c>
      <c r="U11" t="s">
        <v>71</v>
      </c>
      <c r="V11" s="6" t="str">
        <f>HYPERLINK("https://data.ntsb.gov/carol-repgen/api/Aviation/ReportMain/GenerateNewestReport/96824/pdf/","PDF Report")</f>
        <v>PDF Report</v>
      </c>
    </row>
    <row r="12" spans="1:22" x14ac:dyDescent="0.25">
      <c r="A12" t="s">
        <v>121</v>
      </c>
      <c r="B12">
        <v>1</v>
      </c>
      <c r="C12" s="5">
        <v>43175</v>
      </c>
      <c r="D12" t="s">
        <v>122</v>
      </c>
      <c r="E12" t="s">
        <v>123</v>
      </c>
      <c r="F12" t="s">
        <v>124</v>
      </c>
      <c r="G12" t="s">
        <v>125</v>
      </c>
      <c r="H12" t="s">
        <v>61</v>
      </c>
      <c r="K12" t="s">
        <v>62</v>
      </c>
      <c r="L12" t="s">
        <v>63</v>
      </c>
      <c r="M12" t="s">
        <v>64</v>
      </c>
      <c r="N12" t="s">
        <v>65</v>
      </c>
      <c r="O12" t="s">
        <v>66</v>
      </c>
      <c r="P12" t="s">
        <v>67</v>
      </c>
      <c r="Q12" t="s">
        <v>68</v>
      </c>
      <c r="S12" t="s">
        <v>104</v>
      </c>
      <c r="T12" t="s">
        <v>77</v>
      </c>
      <c r="U12" t="s">
        <v>71</v>
      </c>
      <c r="V12" s="6" t="str">
        <f>HYPERLINK("https://data.ntsb.gov/carol-repgen/api/Aviation/ReportMain/GenerateNewestReport/96891/pdf/","PDF Report")</f>
        <v>PDF Report</v>
      </c>
    </row>
    <row r="13" spans="1:22" x14ac:dyDescent="0.25">
      <c r="A13" t="s">
        <v>126</v>
      </c>
      <c r="B13">
        <v>1</v>
      </c>
      <c r="C13" s="5">
        <v>43179</v>
      </c>
      <c r="D13" t="s">
        <v>127</v>
      </c>
      <c r="E13" t="s">
        <v>128</v>
      </c>
      <c r="F13" t="s">
        <v>359</v>
      </c>
      <c r="H13" t="s">
        <v>61</v>
      </c>
      <c r="J13">
        <v>1</v>
      </c>
      <c r="K13" t="s">
        <v>129</v>
      </c>
      <c r="L13" t="s">
        <v>63</v>
      </c>
      <c r="M13" t="s">
        <v>64</v>
      </c>
      <c r="N13" t="s">
        <v>90</v>
      </c>
      <c r="O13" t="s">
        <v>66</v>
      </c>
      <c r="P13" t="s">
        <v>67</v>
      </c>
      <c r="Q13" t="s">
        <v>68</v>
      </c>
      <c r="S13" t="s">
        <v>130</v>
      </c>
      <c r="T13" t="s">
        <v>131</v>
      </c>
      <c r="U13" t="s">
        <v>71</v>
      </c>
      <c r="V13" s="6" t="str">
        <f>HYPERLINK("https://data.ntsb.gov/carol-repgen/api/Aviation/ReportMain/GenerateNewestReport/96914/pdf/","PDF Report")</f>
        <v>PDF Report</v>
      </c>
    </row>
    <row r="14" spans="1:22" x14ac:dyDescent="0.25">
      <c r="A14" t="s">
        <v>132</v>
      </c>
      <c r="B14">
        <v>1</v>
      </c>
      <c r="C14" s="5">
        <v>43188</v>
      </c>
      <c r="D14" t="s">
        <v>133</v>
      </c>
      <c r="E14" t="s">
        <v>134</v>
      </c>
      <c r="F14" t="s">
        <v>135</v>
      </c>
      <c r="G14" t="s">
        <v>76</v>
      </c>
      <c r="H14" t="s">
        <v>61</v>
      </c>
      <c r="K14" t="s">
        <v>62</v>
      </c>
      <c r="L14" t="s">
        <v>63</v>
      </c>
      <c r="M14" t="s">
        <v>64</v>
      </c>
      <c r="N14" t="s">
        <v>90</v>
      </c>
      <c r="O14" t="s">
        <v>66</v>
      </c>
      <c r="P14" t="s">
        <v>67</v>
      </c>
      <c r="Q14" t="s">
        <v>68</v>
      </c>
      <c r="S14" t="s">
        <v>104</v>
      </c>
      <c r="T14" t="s">
        <v>77</v>
      </c>
      <c r="U14" t="s">
        <v>71</v>
      </c>
      <c r="V14" s="6" t="str">
        <f>HYPERLINK("https://data.ntsb.gov/carol-repgen/api/Aviation/ReportMain/GenerateNewestReport/96959/pdf/","PDF Report")</f>
        <v>PDF Report</v>
      </c>
    </row>
    <row r="15" spans="1:22" x14ac:dyDescent="0.25">
      <c r="A15" t="s">
        <v>136</v>
      </c>
      <c r="B15">
        <v>1</v>
      </c>
      <c r="C15" s="5">
        <v>43201</v>
      </c>
      <c r="D15" t="s">
        <v>137</v>
      </c>
      <c r="E15" t="s">
        <v>138</v>
      </c>
      <c r="F15" t="s">
        <v>139</v>
      </c>
      <c r="G15" t="s">
        <v>76</v>
      </c>
      <c r="H15" t="s">
        <v>61</v>
      </c>
      <c r="K15" t="s">
        <v>140</v>
      </c>
      <c r="L15" t="s">
        <v>63</v>
      </c>
      <c r="M15" t="s">
        <v>64</v>
      </c>
      <c r="N15" t="s">
        <v>65</v>
      </c>
      <c r="O15" t="s">
        <v>66</v>
      </c>
      <c r="P15" t="s">
        <v>67</v>
      </c>
      <c r="Q15" t="s">
        <v>68</v>
      </c>
      <c r="S15" t="s">
        <v>141</v>
      </c>
      <c r="T15" t="s">
        <v>142</v>
      </c>
      <c r="U15" t="s">
        <v>71</v>
      </c>
      <c r="V15" s="6" t="str">
        <f>HYPERLINK("https://data.ntsb.gov/carol-repgen/api/Aviation/ReportMain/GenerateNewestReport/97021/pdf/","PDF Report")</f>
        <v>PDF Report</v>
      </c>
    </row>
    <row r="16" spans="1:22" x14ac:dyDescent="0.25">
      <c r="A16" t="s">
        <v>143</v>
      </c>
      <c r="B16">
        <v>1</v>
      </c>
      <c r="C16" s="5">
        <v>43214</v>
      </c>
      <c r="D16" t="s">
        <v>144</v>
      </c>
      <c r="E16" t="s">
        <v>145</v>
      </c>
      <c r="F16" t="s">
        <v>146</v>
      </c>
      <c r="G16" t="s">
        <v>147</v>
      </c>
      <c r="H16" t="s">
        <v>61</v>
      </c>
      <c r="K16" t="s">
        <v>140</v>
      </c>
      <c r="L16" t="s">
        <v>63</v>
      </c>
      <c r="M16" t="s">
        <v>64</v>
      </c>
      <c r="N16" t="s">
        <v>90</v>
      </c>
      <c r="O16" t="s">
        <v>66</v>
      </c>
      <c r="P16" t="s">
        <v>67</v>
      </c>
      <c r="Q16" t="s">
        <v>68</v>
      </c>
      <c r="S16" t="s">
        <v>148</v>
      </c>
      <c r="T16" t="s">
        <v>142</v>
      </c>
      <c r="U16" t="s">
        <v>71</v>
      </c>
      <c r="V16" s="6" t="str">
        <f>HYPERLINK("https://data.ntsb.gov/carol-repgen/api/Aviation/ReportMain/GenerateNewestReport/97102/pdf/","PDF Report")</f>
        <v>PDF Report</v>
      </c>
    </row>
    <row r="17" spans="1:22" x14ac:dyDescent="0.25">
      <c r="A17" t="s">
        <v>149</v>
      </c>
      <c r="B17">
        <v>1</v>
      </c>
      <c r="C17" s="5">
        <v>43219</v>
      </c>
      <c r="D17" t="s">
        <v>150</v>
      </c>
      <c r="E17" t="s">
        <v>151</v>
      </c>
      <c r="F17" t="s">
        <v>152</v>
      </c>
      <c r="G17" t="s">
        <v>147</v>
      </c>
      <c r="H17" t="s">
        <v>61</v>
      </c>
      <c r="K17" t="s">
        <v>62</v>
      </c>
      <c r="L17" t="s">
        <v>63</v>
      </c>
      <c r="M17" t="s">
        <v>64</v>
      </c>
      <c r="N17" t="s">
        <v>65</v>
      </c>
      <c r="O17" t="s">
        <v>66</v>
      </c>
      <c r="P17" t="s">
        <v>67</v>
      </c>
      <c r="Q17" t="s">
        <v>68</v>
      </c>
      <c r="S17" t="s">
        <v>115</v>
      </c>
      <c r="T17" t="s">
        <v>70</v>
      </c>
      <c r="U17" t="s">
        <v>71</v>
      </c>
      <c r="V17" s="6" t="str">
        <f>HYPERLINK("https://data.ntsb.gov/carol-repgen/api/Aviation/ReportMain/GenerateNewestReport/97218/pdf/","PDF Report")</f>
        <v>PDF Report</v>
      </c>
    </row>
    <row r="18" spans="1:22" x14ac:dyDescent="0.25">
      <c r="A18" t="s">
        <v>153</v>
      </c>
      <c r="B18">
        <v>1</v>
      </c>
      <c r="C18" s="5">
        <v>43238</v>
      </c>
      <c r="D18" t="s">
        <v>154</v>
      </c>
      <c r="E18" t="s">
        <v>155</v>
      </c>
      <c r="F18" t="s">
        <v>156</v>
      </c>
      <c r="G18" t="s">
        <v>76</v>
      </c>
      <c r="H18" t="s">
        <v>61</v>
      </c>
      <c r="K18" t="s">
        <v>62</v>
      </c>
      <c r="L18" t="s">
        <v>63</v>
      </c>
      <c r="M18" t="s">
        <v>64</v>
      </c>
      <c r="N18" t="s">
        <v>90</v>
      </c>
      <c r="O18" t="s">
        <v>66</v>
      </c>
      <c r="P18" t="s">
        <v>67</v>
      </c>
      <c r="Q18" t="s">
        <v>83</v>
      </c>
      <c r="S18" t="s">
        <v>157</v>
      </c>
      <c r="T18" t="s">
        <v>158</v>
      </c>
      <c r="U18" t="s">
        <v>71</v>
      </c>
      <c r="V18" s="6" t="str">
        <f>HYPERLINK("https://data.ntsb.gov/carol-repgen/api/Aviation/ReportMain/GenerateNewestReport/97290/pdf/","PDF Report")</f>
        <v>PDF Report</v>
      </c>
    </row>
    <row r="19" spans="1:22" x14ac:dyDescent="0.25">
      <c r="A19" t="s">
        <v>159</v>
      </c>
      <c r="B19">
        <v>1</v>
      </c>
      <c r="C19" s="5">
        <v>43252</v>
      </c>
      <c r="D19" t="s">
        <v>160</v>
      </c>
      <c r="E19" t="s">
        <v>161</v>
      </c>
      <c r="F19" t="s">
        <v>162</v>
      </c>
      <c r="G19" t="s">
        <v>76</v>
      </c>
      <c r="H19" t="s">
        <v>61</v>
      </c>
      <c r="K19" t="s">
        <v>140</v>
      </c>
      <c r="L19" t="s">
        <v>63</v>
      </c>
      <c r="M19" t="s">
        <v>64</v>
      </c>
      <c r="N19" t="s">
        <v>90</v>
      </c>
      <c r="O19" t="s">
        <v>66</v>
      </c>
      <c r="P19" t="s">
        <v>67</v>
      </c>
      <c r="Q19" t="s">
        <v>68</v>
      </c>
      <c r="S19" t="s">
        <v>69</v>
      </c>
      <c r="T19" t="s">
        <v>77</v>
      </c>
      <c r="U19" t="s">
        <v>71</v>
      </c>
      <c r="V19" s="6" t="str">
        <f>HYPERLINK("https://data.ntsb.gov/carol-repgen/api/Aviation/ReportMain/GenerateNewestReport/97391/pdf/","PDF Report")</f>
        <v>PDF Report</v>
      </c>
    </row>
    <row r="20" spans="1:22" x14ac:dyDescent="0.25">
      <c r="A20" t="s">
        <v>163</v>
      </c>
      <c r="B20">
        <v>1</v>
      </c>
      <c r="C20" s="5">
        <v>43260</v>
      </c>
      <c r="D20" t="s">
        <v>164</v>
      </c>
      <c r="E20" t="s">
        <v>165</v>
      </c>
      <c r="F20" t="s">
        <v>166</v>
      </c>
      <c r="G20" t="s">
        <v>120</v>
      </c>
      <c r="H20" t="s">
        <v>61</v>
      </c>
      <c r="I20">
        <v>1</v>
      </c>
      <c r="K20" t="s">
        <v>97</v>
      </c>
      <c r="L20" t="s">
        <v>63</v>
      </c>
      <c r="M20" t="s">
        <v>64</v>
      </c>
      <c r="N20" t="s">
        <v>90</v>
      </c>
      <c r="O20" t="s">
        <v>66</v>
      </c>
      <c r="P20" t="s">
        <v>67</v>
      </c>
      <c r="Q20" t="s">
        <v>83</v>
      </c>
      <c r="S20" t="s">
        <v>167</v>
      </c>
      <c r="T20" t="s">
        <v>168</v>
      </c>
      <c r="U20" t="s">
        <v>71</v>
      </c>
      <c r="V20" s="6" t="str">
        <f>HYPERLINK("https://data.ntsb.gov/carol-repgen/api/Aviation/ReportMain/GenerateNewestReport/97427/pdf/","PDF Report")</f>
        <v>PDF Report</v>
      </c>
    </row>
    <row r="21" spans="1:22" x14ac:dyDescent="0.25">
      <c r="A21" t="s">
        <v>169</v>
      </c>
      <c r="B21">
        <v>2</v>
      </c>
      <c r="C21" s="5">
        <v>43264</v>
      </c>
      <c r="D21" t="s">
        <v>170</v>
      </c>
      <c r="E21" t="s">
        <v>171</v>
      </c>
      <c r="F21" t="s">
        <v>172</v>
      </c>
      <c r="G21" t="s">
        <v>76</v>
      </c>
      <c r="H21" t="s">
        <v>61</v>
      </c>
      <c r="I21">
        <v>1</v>
      </c>
      <c r="K21" t="s">
        <v>97</v>
      </c>
      <c r="L21" t="s">
        <v>98</v>
      </c>
      <c r="M21" t="s">
        <v>64</v>
      </c>
      <c r="N21" t="s">
        <v>65</v>
      </c>
      <c r="O21" t="s">
        <v>66</v>
      </c>
      <c r="P21" t="s">
        <v>67</v>
      </c>
      <c r="Q21" t="s">
        <v>68</v>
      </c>
      <c r="S21" t="s">
        <v>173</v>
      </c>
      <c r="T21" t="s">
        <v>142</v>
      </c>
      <c r="U21" t="s">
        <v>71</v>
      </c>
      <c r="V21" s="6" t="str">
        <f>HYPERLINK("https://data.ntsb.gov/carol-repgen/api/Aviation/ReportMain/GenerateNewestReport/97474/pdf/","PDF Report")</f>
        <v>PDF Report</v>
      </c>
    </row>
    <row r="22" spans="1:22" x14ac:dyDescent="0.25">
      <c r="A22" t="s">
        <v>174</v>
      </c>
      <c r="B22">
        <v>1</v>
      </c>
      <c r="C22" s="5">
        <v>43265</v>
      </c>
      <c r="D22" t="s">
        <v>175</v>
      </c>
      <c r="E22" t="s">
        <v>176</v>
      </c>
      <c r="F22" t="s">
        <v>177</v>
      </c>
      <c r="G22" t="s">
        <v>178</v>
      </c>
      <c r="H22" t="s">
        <v>61</v>
      </c>
      <c r="K22" t="s">
        <v>62</v>
      </c>
      <c r="L22" t="s">
        <v>63</v>
      </c>
      <c r="M22" t="s">
        <v>64</v>
      </c>
      <c r="N22" t="s">
        <v>90</v>
      </c>
      <c r="O22" t="s">
        <v>179</v>
      </c>
      <c r="P22" t="s">
        <v>67</v>
      </c>
      <c r="Q22" t="s">
        <v>68</v>
      </c>
      <c r="S22" t="s">
        <v>104</v>
      </c>
      <c r="T22" t="s">
        <v>77</v>
      </c>
      <c r="U22" t="s">
        <v>71</v>
      </c>
      <c r="V22" s="6" t="str">
        <f>HYPERLINK("https://data.ntsb.gov/carol-repgen/api/Aviation/ReportMain/GenerateNewestReport/97953/pdf/","PDF Report")</f>
        <v>PDF Report</v>
      </c>
    </row>
    <row r="23" spans="1:22" x14ac:dyDescent="0.25">
      <c r="A23" t="s">
        <v>180</v>
      </c>
      <c r="B23">
        <v>1</v>
      </c>
      <c r="C23" s="5">
        <v>43266</v>
      </c>
      <c r="D23" t="s">
        <v>181</v>
      </c>
      <c r="E23" t="s">
        <v>182</v>
      </c>
      <c r="F23" t="s">
        <v>183</v>
      </c>
      <c r="G23" t="s">
        <v>76</v>
      </c>
      <c r="H23" t="s">
        <v>61</v>
      </c>
      <c r="J23">
        <v>1</v>
      </c>
      <c r="K23" t="s">
        <v>129</v>
      </c>
      <c r="L23" t="s">
        <v>63</v>
      </c>
      <c r="M23" t="s">
        <v>64</v>
      </c>
      <c r="N23" t="s">
        <v>90</v>
      </c>
      <c r="O23" t="s">
        <v>66</v>
      </c>
      <c r="P23" t="s">
        <v>67</v>
      </c>
      <c r="Q23" t="s">
        <v>68</v>
      </c>
      <c r="S23" t="s">
        <v>184</v>
      </c>
      <c r="T23" t="s">
        <v>185</v>
      </c>
      <c r="U23" t="s">
        <v>71</v>
      </c>
      <c r="V23" s="6" t="str">
        <f>HYPERLINK("https://data.ntsb.gov/carol-repgen/api/Aviation/ReportMain/GenerateNewestReport/97508/pdf/","PDF Report")</f>
        <v>PDF Report</v>
      </c>
    </row>
    <row r="24" spans="1:22" x14ac:dyDescent="0.25">
      <c r="A24" t="s">
        <v>186</v>
      </c>
      <c r="B24">
        <v>1</v>
      </c>
      <c r="C24" s="5">
        <v>43270</v>
      </c>
      <c r="D24" t="s">
        <v>187</v>
      </c>
      <c r="E24" t="s">
        <v>188</v>
      </c>
      <c r="F24" t="s">
        <v>189</v>
      </c>
      <c r="G24" t="s">
        <v>76</v>
      </c>
      <c r="H24" t="s">
        <v>61</v>
      </c>
      <c r="K24" t="s">
        <v>62</v>
      </c>
      <c r="L24" t="s">
        <v>63</v>
      </c>
      <c r="M24" t="s">
        <v>64</v>
      </c>
      <c r="N24" t="s">
        <v>90</v>
      </c>
      <c r="O24" t="s">
        <v>66</v>
      </c>
      <c r="P24" t="s">
        <v>67</v>
      </c>
      <c r="Q24" t="s">
        <v>83</v>
      </c>
      <c r="S24" t="s">
        <v>157</v>
      </c>
      <c r="T24" t="s">
        <v>77</v>
      </c>
      <c r="U24" t="s">
        <v>71</v>
      </c>
      <c r="V24" s="6" t="str">
        <f>HYPERLINK("https://data.ntsb.gov/carol-repgen/api/Aviation/ReportMain/GenerateNewestReport/97540/pdf/","PDF Report")</f>
        <v>PDF Report</v>
      </c>
    </row>
    <row r="25" spans="1:22" x14ac:dyDescent="0.25">
      <c r="A25" t="s">
        <v>190</v>
      </c>
      <c r="B25">
        <v>1</v>
      </c>
      <c r="C25" s="5">
        <v>43277</v>
      </c>
      <c r="D25" t="s">
        <v>191</v>
      </c>
      <c r="E25" t="s">
        <v>192</v>
      </c>
      <c r="F25" t="s">
        <v>193</v>
      </c>
      <c r="G25" t="s">
        <v>194</v>
      </c>
      <c r="H25" t="s">
        <v>61</v>
      </c>
      <c r="K25" t="s">
        <v>62</v>
      </c>
      <c r="L25" t="s">
        <v>63</v>
      </c>
      <c r="M25" t="s">
        <v>64</v>
      </c>
      <c r="N25" t="s">
        <v>90</v>
      </c>
      <c r="O25" t="s">
        <v>66</v>
      </c>
      <c r="P25" t="s">
        <v>67</v>
      </c>
      <c r="Q25" t="s">
        <v>68</v>
      </c>
      <c r="S25" t="s">
        <v>195</v>
      </c>
      <c r="T25" t="s">
        <v>70</v>
      </c>
      <c r="U25" t="s">
        <v>71</v>
      </c>
      <c r="V25" s="6" t="str">
        <f>HYPERLINK("https://data.ntsb.gov/carol-repgen/api/Aviation/ReportMain/GenerateNewestReport/97627/pdf/","PDF Report")</f>
        <v>PDF Report</v>
      </c>
    </row>
    <row r="26" spans="1:22" x14ac:dyDescent="0.25">
      <c r="A26" t="s">
        <v>196</v>
      </c>
      <c r="B26">
        <v>1</v>
      </c>
      <c r="C26" s="5">
        <v>43285</v>
      </c>
      <c r="D26" t="s">
        <v>197</v>
      </c>
      <c r="E26" t="s">
        <v>198</v>
      </c>
      <c r="F26" t="s">
        <v>199</v>
      </c>
      <c r="G26" t="s">
        <v>200</v>
      </c>
      <c r="H26" t="s">
        <v>61</v>
      </c>
      <c r="K26" t="s">
        <v>62</v>
      </c>
      <c r="L26" t="s">
        <v>63</v>
      </c>
      <c r="M26" t="s">
        <v>64</v>
      </c>
      <c r="N26" t="s">
        <v>90</v>
      </c>
      <c r="O26" t="s">
        <v>66</v>
      </c>
      <c r="P26" t="s">
        <v>201</v>
      </c>
      <c r="Q26" t="s">
        <v>68</v>
      </c>
      <c r="S26" t="s">
        <v>202</v>
      </c>
      <c r="T26" t="s">
        <v>158</v>
      </c>
      <c r="U26" t="s">
        <v>71</v>
      </c>
      <c r="V26" s="6" t="str">
        <f>HYPERLINK("https://data.ntsb.gov/carol-repgen/api/Aviation/ReportMain/GenerateNewestReport/97725/pdf/","PDF Report")</f>
        <v>PDF Report</v>
      </c>
    </row>
    <row r="27" spans="1:22" x14ac:dyDescent="0.25">
      <c r="A27" t="s">
        <v>203</v>
      </c>
      <c r="B27">
        <v>1</v>
      </c>
      <c r="C27" s="5">
        <v>43288</v>
      </c>
      <c r="D27" t="s">
        <v>204</v>
      </c>
      <c r="E27" t="s">
        <v>205</v>
      </c>
      <c r="F27" t="s">
        <v>199</v>
      </c>
      <c r="G27" t="s">
        <v>200</v>
      </c>
      <c r="H27" t="s">
        <v>61</v>
      </c>
      <c r="J27">
        <v>3</v>
      </c>
      <c r="K27" t="s">
        <v>129</v>
      </c>
      <c r="L27" t="s">
        <v>63</v>
      </c>
      <c r="M27" t="s">
        <v>64</v>
      </c>
      <c r="N27" t="s">
        <v>90</v>
      </c>
      <c r="O27" t="s">
        <v>66</v>
      </c>
      <c r="P27" t="s">
        <v>67</v>
      </c>
      <c r="Q27" t="s">
        <v>83</v>
      </c>
      <c r="S27" t="s">
        <v>157</v>
      </c>
      <c r="T27" t="s">
        <v>142</v>
      </c>
      <c r="U27" t="s">
        <v>71</v>
      </c>
      <c r="V27" s="6" t="str">
        <f>HYPERLINK("https://data.ntsb.gov/carol-repgen/api/Aviation/ReportMain/GenerateNewestReport/97706/pdf/","PDF Report")</f>
        <v>PDF Report</v>
      </c>
    </row>
    <row r="28" spans="1:22" x14ac:dyDescent="0.25">
      <c r="A28" t="s">
        <v>206</v>
      </c>
      <c r="B28">
        <v>1</v>
      </c>
      <c r="C28" s="5">
        <v>43291</v>
      </c>
      <c r="D28" t="s">
        <v>207</v>
      </c>
      <c r="E28" t="s">
        <v>208</v>
      </c>
      <c r="F28" t="s">
        <v>209</v>
      </c>
      <c r="G28" t="s">
        <v>76</v>
      </c>
      <c r="H28" t="s">
        <v>61</v>
      </c>
      <c r="J28">
        <v>6</v>
      </c>
      <c r="K28" t="s">
        <v>129</v>
      </c>
      <c r="L28" t="s">
        <v>63</v>
      </c>
      <c r="M28" t="s">
        <v>64</v>
      </c>
      <c r="N28" t="s">
        <v>90</v>
      </c>
      <c r="O28" t="s">
        <v>66</v>
      </c>
      <c r="P28" t="s">
        <v>67</v>
      </c>
      <c r="Q28" t="s">
        <v>68</v>
      </c>
      <c r="S28" t="s">
        <v>141</v>
      </c>
      <c r="T28" t="s">
        <v>142</v>
      </c>
      <c r="U28" t="s">
        <v>71</v>
      </c>
      <c r="V28" s="6" t="str">
        <f>HYPERLINK("https://data.ntsb.gov/carol-repgen/api/Aviation/ReportMain/GenerateNewestReport/97733/pdf/","PDF Report")</f>
        <v>PDF Report</v>
      </c>
    </row>
    <row r="29" spans="1:22" x14ac:dyDescent="0.25">
      <c r="A29" t="s">
        <v>210</v>
      </c>
      <c r="B29">
        <v>1</v>
      </c>
      <c r="C29" s="5">
        <v>43299</v>
      </c>
      <c r="D29" t="s">
        <v>211</v>
      </c>
      <c r="E29" t="s">
        <v>212</v>
      </c>
      <c r="F29" t="s">
        <v>213</v>
      </c>
      <c r="G29" t="s">
        <v>76</v>
      </c>
      <c r="H29" t="s">
        <v>61</v>
      </c>
      <c r="I29">
        <v>1</v>
      </c>
      <c r="J29">
        <v>2</v>
      </c>
      <c r="K29" t="s">
        <v>97</v>
      </c>
      <c r="L29" t="s">
        <v>98</v>
      </c>
      <c r="M29" t="s">
        <v>64</v>
      </c>
      <c r="N29" t="s">
        <v>90</v>
      </c>
      <c r="O29" t="s">
        <v>66</v>
      </c>
      <c r="P29" t="s">
        <v>67</v>
      </c>
      <c r="Q29" t="s">
        <v>68</v>
      </c>
      <c r="S29" t="s">
        <v>84</v>
      </c>
      <c r="T29" t="s">
        <v>185</v>
      </c>
      <c r="U29" t="s">
        <v>71</v>
      </c>
      <c r="V29" s="6" t="str">
        <f>HYPERLINK("https://data.ntsb.gov/carol-repgen/api/Aviation/ReportMain/GenerateNewestReport/97819/pdf/","PDF Report")</f>
        <v>PDF Report</v>
      </c>
    </row>
    <row r="30" spans="1:22" x14ac:dyDescent="0.25">
      <c r="A30" t="s">
        <v>214</v>
      </c>
      <c r="B30">
        <v>1</v>
      </c>
      <c r="C30" s="5">
        <v>43306</v>
      </c>
      <c r="D30" t="s">
        <v>215</v>
      </c>
      <c r="E30" t="s">
        <v>216</v>
      </c>
      <c r="F30" t="s">
        <v>217</v>
      </c>
      <c r="G30" t="s">
        <v>76</v>
      </c>
      <c r="H30" t="s">
        <v>61</v>
      </c>
      <c r="K30" t="s">
        <v>140</v>
      </c>
      <c r="L30" t="s">
        <v>63</v>
      </c>
      <c r="M30" t="s">
        <v>64</v>
      </c>
      <c r="N30" t="s">
        <v>90</v>
      </c>
      <c r="O30" t="s">
        <v>66</v>
      </c>
      <c r="P30" t="s">
        <v>67</v>
      </c>
      <c r="Q30" t="s">
        <v>83</v>
      </c>
      <c r="S30" t="s">
        <v>69</v>
      </c>
      <c r="T30" t="s">
        <v>131</v>
      </c>
      <c r="U30" t="s">
        <v>71</v>
      </c>
      <c r="V30" s="6" t="str">
        <f>HYPERLINK("https://data.ntsb.gov/carol-repgen/api/Aviation/ReportMain/GenerateNewestReport/97858/pdf/","PDF Report")</f>
        <v>PDF Report</v>
      </c>
    </row>
    <row r="31" spans="1:22" x14ac:dyDescent="0.25">
      <c r="A31" t="s">
        <v>218</v>
      </c>
      <c r="B31">
        <v>1</v>
      </c>
      <c r="C31" s="5">
        <v>43316</v>
      </c>
      <c r="D31" t="s">
        <v>219</v>
      </c>
      <c r="E31" t="s">
        <v>220</v>
      </c>
      <c r="F31" t="s">
        <v>221</v>
      </c>
      <c r="G31" t="s">
        <v>76</v>
      </c>
      <c r="H31" t="s">
        <v>61</v>
      </c>
      <c r="I31">
        <v>5</v>
      </c>
      <c r="K31" t="s">
        <v>97</v>
      </c>
      <c r="L31" t="s">
        <v>63</v>
      </c>
      <c r="M31" t="s">
        <v>64</v>
      </c>
      <c r="N31" t="s">
        <v>90</v>
      </c>
      <c r="O31" t="s">
        <v>66</v>
      </c>
      <c r="P31" t="s">
        <v>67</v>
      </c>
      <c r="Q31" t="s">
        <v>68</v>
      </c>
      <c r="S31" t="s">
        <v>222</v>
      </c>
      <c r="T31" t="s">
        <v>142</v>
      </c>
      <c r="U31" t="s">
        <v>71</v>
      </c>
      <c r="V31" s="6" t="str">
        <f>HYPERLINK("https://data.ntsb.gov/carol-repgen/api/Aviation/ReportMain/GenerateNewestReport/97999/pdf/","PDF Report")</f>
        <v>PDF Report</v>
      </c>
    </row>
    <row r="32" spans="1:22" x14ac:dyDescent="0.25">
      <c r="A32" t="s">
        <v>223</v>
      </c>
      <c r="B32">
        <v>1</v>
      </c>
      <c r="C32" s="5">
        <v>43319</v>
      </c>
      <c r="D32" t="s">
        <v>224</v>
      </c>
      <c r="E32" t="s">
        <v>225</v>
      </c>
      <c r="F32" t="s">
        <v>226</v>
      </c>
      <c r="G32" t="s">
        <v>76</v>
      </c>
      <c r="H32" t="s">
        <v>61</v>
      </c>
      <c r="K32" t="s">
        <v>62</v>
      </c>
      <c r="L32" t="s">
        <v>63</v>
      </c>
      <c r="M32" t="s">
        <v>64</v>
      </c>
      <c r="N32" t="s">
        <v>65</v>
      </c>
      <c r="O32" t="s">
        <v>66</v>
      </c>
      <c r="P32" t="s">
        <v>67</v>
      </c>
      <c r="Q32" t="s">
        <v>68</v>
      </c>
      <c r="S32" t="s">
        <v>227</v>
      </c>
      <c r="T32" t="s">
        <v>185</v>
      </c>
      <c r="U32" t="s">
        <v>71</v>
      </c>
      <c r="V32" s="6" t="str">
        <f>HYPERLINK("https://data.ntsb.gov/carol-repgen/api/Aviation/ReportMain/GenerateNewestReport/98036/pdf/","PDF Report")</f>
        <v>PDF Report</v>
      </c>
    </row>
    <row r="33" spans="1:22" x14ac:dyDescent="0.25">
      <c r="A33" t="s">
        <v>228</v>
      </c>
      <c r="B33">
        <v>1</v>
      </c>
      <c r="C33" s="5">
        <v>43320</v>
      </c>
      <c r="D33" t="s">
        <v>229</v>
      </c>
      <c r="E33" t="s">
        <v>230</v>
      </c>
      <c r="F33" t="s">
        <v>231</v>
      </c>
      <c r="G33" t="s">
        <v>232</v>
      </c>
      <c r="H33" t="s">
        <v>61</v>
      </c>
      <c r="K33" t="s">
        <v>62</v>
      </c>
      <c r="L33" t="s">
        <v>63</v>
      </c>
      <c r="M33" t="s">
        <v>64</v>
      </c>
      <c r="N33" t="s">
        <v>90</v>
      </c>
      <c r="O33" t="s">
        <v>66</v>
      </c>
      <c r="P33" t="s">
        <v>67</v>
      </c>
      <c r="Q33" t="s">
        <v>83</v>
      </c>
      <c r="S33" t="s">
        <v>115</v>
      </c>
      <c r="T33" t="s">
        <v>142</v>
      </c>
      <c r="U33" t="s">
        <v>71</v>
      </c>
      <c r="V33" s="6" t="str">
        <f>HYPERLINK("https://data.ntsb.gov/carol-repgen/api/Aviation/ReportMain/GenerateNewestReport/98062/pdf/","PDF Report")</f>
        <v>PDF Report</v>
      </c>
    </row>
    <row r="34" spans="1:22" x14ac:dyDescent="0.25">
      <c r="A34" t="s">
        <v>233</v>
      </c>
      <c r="B34">
        <v>1</v>
      </c>
      <c r="C34" s="5">
        <v>43327</v>
      </c>
      <c r="D34" t="s">
        <v>234</v>
      </c>
      <c r="E34" t="s">
        <v>235</v>
      </c>
      <c r="F34" t="s">
        <v>236</v>
      </c>
      <c r="G34" t="s">
        <v>76</v>
      </c>
      <c r="H34" t="s">
        <v>61</v>
      </c>
      <c r="K34" t="s">
        <v>140</v>
      </c>
      <c r="L34" t="s">
        <v>63</v>
      </c>
      <c r="M34" t="s">
        <v>64</v>
      </c>
      <c r="N34" t="s">
        <v>90</v>
      </c>
      <c r="O34" t="s">
        <v>66</v>
      </c>
      <c r="P34" t="s">
        <v>67</v>
      </c>
      <c r="Q34" t="s">
        <v>68</v>
      </c>
      <c r="S34" t="s">
        <v>69</v>
      </c>
      <c r="T34" t="s">
        <v>70</v>
      </c>
      <c r="U34" t="s">
        <v>71</v>
      </c>
      <c r="V34" s="6" t="str">
        <f>HYPERLINK("https://data.ntsb.gov/carol-repgen/api/Aviation/ReportMain/GenerateNewestReport/98081/pdf/","PDF Report")</f>
        <v>PDF Report</v>
      </c>
    </row>
    <row r="35" spans="1:22" x14ac:dyDescent="0.25">
      <c r="A35" t="s">
        <v>237</v>
      </c>
      <c r="B35">
        <v>1</v>
      </c>
      <c r="C35" s="5">
        <v>43327</v>
      </c>
      <c r="D35" t="s">
        <v>238</v>
      </c>
      <c r="E35" t="s">
        <v>239</v>
      </c>
      <c r="F35" t="s">
        <v>183</v>
      </c>
      <c r="G35" t="s">
        <v>76</v>
      </c>
      <c r="H35" t="s">
        <v>61</v>
      </c>
      <c r="K35" t="s">
        <v>62</v>
      </c>
      <c r="L35" t="s">
        <v>63</v>
      </c>
      <c r="M35" t="s">
        <v>64</v>
      </c>
      <c r="N35" t="s">
        <v>90</v>
      </c>
      <c r="O35" t="s">
        <v>66</v>
      </c>
      <c r="P35" t="s">
        <v>67</v>
      </c>
      <c r="Q35" t="s">
        <v>68</v>
      </c>
      <c r="S35" t="s">
        <v>69</v>
      </c>
      <c r="T35" t="s">
        <v>77</v>
      </c>
      <c r="U35" t="s">
        <v>71</v>
      </c>
      <c r="V35" s="6" t="str">
        <f>HYPERLINK("https://data.ntsb.gov/carol-repgen/api/Aviation/ReportMain/GenerateNewestReport/98082/pdf/","PDF Report")</f>
        <v>PDF Report</v>
      </c>
    </row>
    <row r="36" spans="1:22" x14ac:dyDescent="0.25">
      <c r="A36" t="s">
        <v>240</v>
      </c>
      <c r="B36">
        <v>1</v>
      </c>
      <c r="C36" s="5">
        <v>43330</v>
      </c>
      <c r="D36" t="s">
        <v>241</v>
      </c>
      <c r="E36" t="s">
        <v>242</v>
      </c>
      <c r="F36" t="s">
        <v>243</v>
      </c>
      <c r="G36" t="s">
        <v>76</v>
      </c>
      <c r="H36" t="s">
        <v>61</v>
      </c>
      <c r="K36" t="s">
        <v>62</v>
      </c>
      <c r="L36" t="s">
        <v>63</v>
      </c>
      <c r="M36" t="s">
        <v>64</v>
      </c>
      <c r="N36" t="s">
        <v>90</v>
      </c>
      <c r="O36" t="s">
        <v>66</v>
      </c>
      <c r="P36" t="s">
        <v>67</v>
      </c>
      <c r="Q36" t="s">
        <v>68</v>
      </c>
      <c r="S36" t="s">
        <v>115</v>
      </c>
      <c r="T36" t="s">
        <v>77</v>
      </c>
      <c r="U36" t="s">
        <v>71</v>
      </c>
      <c r="V36" s="6" t="str">
        <f>HYPERLINK("https://data.ntsb.gov/carol-repgen/api/Aviation/ReportMain/GenerateNewestReport/98182/pdf/","PDF Report")</f>
        <v>PDF Report</v>
      </c>
    </row>
    <row r="37" spans="1:22" x14ac:dyDescent="0.25">
      <c r="A37" t="s">
        <v>244</v>
      </c>
      <c r="B37">
        <v>1</v>
      </c>
      <c r="C37" s="5">
        <v>43341</v>
      </c>
      <c r="D37" t="s">
        <v>245</v>
      </c>
      <c r="E37" t="s">
        <v>246</v>
      </c>
      <c r="F37" t="s">
        <v>247</v>
      </c>
      <c r="G37" t="s">
        <v>76</v>
      </c>
      <c r="H37" t="s">
        <v>61</v>
      </c>
      <c r="K37" t="s">
        <v>62</v>
      </c>
      <c r="L37" t="s">
        <v>63</v>
      </c>
      <c r="M37" t="s">
        <v>64</v>
      </c>
      <c r="N37" t="s">
        <v>90</v>
      </c>
      <c r="O37" t="s">
        <v>66</v>
      </c>
      <c r="P37" t="s">
        <v>67</v>
      </c>
      <c r="Q37" t="s">
        <v>83</v>
      </c>
      <c r="S37" t="s">
        <v>248</v>
      </c>
      <c r="T37" t="s">
        <v>158</v>
      </c>
      <c r="U37" t="s">
        <v>71</v>
      </c>
      <c r="V37" s="6" t="str">
        <f>HYPERLINK("https://data.ntsb.gov/carol-repgen/api/Aviation/ReportMain/GenerateNewestReport/98245/pdf/","PDF Report")</f>
        <v>PDF Report</v>
      </c>
    </row>
    <row r="38" spans="1:22" x14ac:dyDescent="0.25">
      <c r="A38" t="s">
        <v>249</v>
      </c>
      <c r="B38">
        <v>1</v>
      </c>
      <c r="C38" s="5">
        <v>43363</v>
      </c>
      <c r="D38" t="s">
        <v>250</v>
      </c>
      <c r="E38" t="s">
        <v>251</v>
      </c>
      <c r="F38" t="s">
        <v>252</v>
      </c>
      <c r="G38" t="s">
        <v>253</v>
      </c>
      <c r="H38" t="s">
        <v>61</v>
      </c>
      <c r="K38" t="s">
        <v>62</v>
      </c>
      <c r="L38" t="s">
        <v>63</v>
      </c>
      <c r="M38" t="s">
        <v>64</v>
      </c>
      <c r="N38" t="s">
        <v>65</v>
      </c>
      <c r="O38" t="s">
        <v>179</v>
      </c>
      <c r="P38" t="s">
        <v>67</v>
      </c>
      <c r="Q38" t="s">
        <v>68</v>
      </c>
      <c r="S38" t="s">
        <v>254</v>
      </c>
      <c r="T38" t="s">
        <v>142</v>
      </c>
      <c r="U38" t="s">
        <v>71</v>
      </c>
      <c r="V38" s="6" t="str">
        <f>HYPERLINK("https://data.ntsb.gov/carol-repgen/api/Aviation/ReportMain/GenerateNewestReport/98472/pdf/","PDF Report")</f>
        <v>PDF Report</v>
      </c>
    </row>
    <row r="39" spans="1:22" x14ac:dyDescent="0.25">
      <c r="A39" t="s">
        <v>255</v>
      </c>
      <c r="B39">
        <v>1</v>
      </c>
      <c r="C39" s="5">
        <v>43367</v>
      </c>
      <c r="D39" t="s">
        <v>256</v>
      </c>
      <c r="E39" t="s">
        <v>257</v>
      </c>
      <c r="F39" t="s">
        <v>258</v>
      </c>
      <c r="G39" t="s">
        <v>76</v>
      </c>
      <c r="H39" t="s">
        <v>61</v>
      </c>
      <c r="I39">
        <v>1</v>
      </c>
      <c r="K39" t="s">
        <v>97</v>
      </c>
      <c r="L39" t="s">
        <v>98</v>
      </c>
      <c r="M39" t="s">
        <v>64</v>
      </c>
      <c r="N39" t="s">
        <v>65</v>
      </c>
      <c r="O39" t="s">
        <v>66</v>
      </c>
      <c r="P39" t="s">
        <v>67</v>
      </c>
      <c r="Q39" t="s">
        <v>68</v>
      </c>
      <c r="S39" t="s">
        <v>259</v>
      </c>
      <c r="T39" t="s">
        <v>142</v>
      </c>
      <c r="U39" t="s">
        <v>71</v>
      </c>
      <c r="V39" s="6" t="str">
        <f>HYPERLINK("https://data.ntsb.gov/carol-repgen/api/Aviation/ReportMain/GenerateNewestReport/98346/pdf/","PDF Report")</f>
        <v>PDF Report</v>
      </c>
    </row>
    <row r="40" spans="1:22" x14ac:dyDescent="0.25">
      <c r="A40" t="s">
        <v>260</v>
      </c>
      <c r="B40">
        <v>1</v>
      </c>
      <c r="C40" s="5">
        <v>43370</v>
      </c>
      <c r="D40" t="s">
        <v>261</v>
      </c>
      <c r="E40" t="s">
        <v>262</v>
      </c>
      <c r="F40" t="s">
        <v>263</v>
      </c>
      <c r="G40" t="s">
        <v>264</v>
      </c>
      <c r="H40" t="s">
        <v>61</v>
      </c>
      <c r="I40">
        <v>2</v>
      </c>
      <c r="J40">
        <v>2</v>
      </c>
      <c r="K40" t="s">
        <v>97</v>
      </c>
      <c r="L40" t="s">
        <v>63</v>
      </c>
      <c r="M40" t="s">
        <v>64</v>
      </c>
      <c r="N40" t="s">
        <v>90</v>
      </c>
      <c r="O40" t="s">
        <v>66</v>
      </c>
      <c r="P40" t="s">
        <v>67</v>
      </c>
      <c r="Q40" t="s">
        <v>68</v>
      </c>
      <c r="S40" t="s">
        <v>115</v>
      </c>
      <c r="T40" t="s">
        <v>77</v>
      </c>
      <c r="U40" t="s">
        <v>71</v>
      </c>
      <c r="V40" s="6" t="str">
        <f>HYPERLINK("https://data.ntsb.gov/carol-repgen/api/Aviation/ReportMain/GenerateNewestReport/98361/pdf/","PDF Report")</f>
        <v>PDF Report</v>
      </c>
    </row>
    <row r="41" spans="1:22" x14ac:dyDescent="0.25">
      <c r="A41" t="s">
        <v>265</v>
      </c>
      <c r="B41">
        <v>1</v>
      </c>
      <c r="C41" s="5">
        <v>43372</v>
      </c>
      <c r="D41" t="s">
        <v>266</v>
      </c>
      <c r="E41" t="s">
        <v>267</v>
      </c>
      <c r="F41" t="s">
        <v>268</v>
      </c>
      <c r="G41" t="s">
        <v>269</v>
      </c>
      <c r="H41" t="s">
        <v>61</v>
      </c>
      <c r="K41" t="s">
        <v>62</v>
      </c>
      <c r="L41" t="s">
        <v>63</v>
      </c>
      <c r="M41" t="s">
        <v>64</v>
      </c>
      <c r="N41" t="s">
        <v>90</v>
      </c>
      <c r="O41" t="s">
        <v>66</v>
      </c>
      <c r="P41" t="s">
        <v>67</v>
      </c>
      <c r="Q41" t="s">
        <v>83</v>
      </c>
      <c r="S41" t="s">
        <v>104</v>
      </c>
      <c r="T41" t="s">
        <v>77</v>
      </c>
      <c r="U41" t="s">
        <v>71</v>
      </c>
      <c r="V41" s="6" t="str">
        <f>HYPERLINK("https://data.ntsb.gov/carol-repgen/api/Aviation/ReportMain/GenerateNewestReport/98387/pdf/","PDF Report")</f>
        <v>PDF Report</v>
      </c>
    </row>
    <row r="42" spans="1:22" x14ac:dyDescent="0.25">
      <c r="A42" t="s">
        <v>270</v>
      </c>
      <c r="B42">
        <v>1</v>
      </c>
      <c r="C42" s="5">
        <v>43376</v>
      </c>
      <c r="D42" t="s">
        <v>271</v>
      </c>
      <c r="E42" t="s">
        <v>272</v>
      </c>
      <c r="F42" t="s">
        <v>273</v>
      </c>
      <c r="G42" t="s">
        <v>76</v>
      </c>
      <c r="H42" t="s">
        <v>61</v>
      </c>
      <c r="K42" t="s">
        <v>62</v>
      </c>
      <c r="L42" t="s">
        <v>63</v>
      </c>
      <c r="M42" t="s">
        <v>64</v>
      </c>
      <c r="N42" t="s">
        <v>90</v>
      </c>
      <c r="O42" t="s">
        <v>66</v>
      </c>
      <c r="P42" t="s">
        <v>201</v>
      </c>
      <c r="Q42" t="s">
        <v>68</v>
      </c>
      <c r="S42" t="s">
        <v>104</v>
      </c>
      <c r="T42" t="s">
        <v>77</v>
      </c>
      <c r="U42" t="s">
        <v>71</v>
      </c>
      <c r="V42" s="6" t="str">
        <f>HYPERLINK("https://data.ntsb.gov/carol-repgen/api/Aviation/ReportMain/GenerateNewestReport/98451/pdf/","PDF Report")</f>
        <v>PDF Report</v>
      </c>
    </row>
    <row r="43" spans="1:22" x14ac:dyDescent="0.25">
      <c r="A43" t="s">
        <v>274</v>
      </c>
      <c r="B43">
        <v>1</v>
      </c>
      <c r="C43" s="5">
        <v>43400</v>
      </c>
      <c r="D43" t="s">
        <v>275</v>
      </c>
      <c r="E43" t="s">
        <v>276</v>
      </c>
      <c r="F43" t="s">
        <v>277</v>
      </c>
      <c r="G43" t="s">
        <v>232</v>
      </c>
      <c r="H43" t="s">
        <v>61</v>
      </c>
      <c r="K43" t="s">
        <v>62</v>
      </c>
      <c r="L43" t="s">
        <v>63</v>
      </c>
      <c r="M43" t="s">
        <v>64</v>
      </c>
      <c r="N43" t="s">
        <v>90</v>
      </c>
      <c r="O43" t="s">
        <v>66</v>
      </c>
      <c r="P43" t="s">
        <v>67</v>
      </c>
      <c r="Q43" t="s">
        <v>83</v>
      </c>
      <c r="S43" t="s">
        <v>115</v>
      </c>
      <c r="T43" t="s">
        <v>142</v>
      </c>
      <c r="U43" t="s">
        <v>71</v>
      </c>
      <c r="V43" s="6" t="str">
        <f>HYPERLINK("https://data.ntsb.gov/carol-repgen/api/Aviation/ReportMain/GenerateNewestReport/98662/pdf/","PDF Report")</f>
        <v>PDF Report</v>
      </c>
    </row>
    <row r="44" spans="1:22" x14ac:dyDescent="0.25">
      <c r="A44" t="s">
        <v>278</v>
      </c>
      <c r="B44">
        <v>1</v>
      </c>
      <c r="C44" s="5">
        <v>43458</v>
      </c>
      <c r="D44" t="s">
        <v>279</v>
      </c>
      <c r="E44" t="s">
        <v>280</v>
      </c>
      <c r="F44" t="s">
        <v>281</v>
      </c>
      <c r="G44" t="s">
        <v>120</v>
      </c>
      <c r="H44" t="s">
        <v>61</v>
      </c>
      <c r="K44" t="s">
        <v>140</v>
      </c>
      <c r="L44" t="s">
        <v>63</v>
      </c>
      <c r="M44" t="s">
        <v>64</v>
      </c>
      <c r="N44" t="s">
        <v>90</v>
      </c>
      <c r="O44" t="s">
        <v>66</v>
      </c>
      <c r="P44" t="s">
        <v>67</v>
      </c>
      <c r="Q44" t="s">
        <v>83</v>
      </c>
      <c r="S44" t="s">
        <v>130</v>
      </c>
      <c r="T44" t="s">
        <v>77</v>
      </c>
      <c r="U44" t="s">
        <v>71</v>
      </c>
      <c r="V44" s="6" t="str">
        <f>HYPERLINK("https://data.ntsb.gov/carol-repgen/api/Aviation/ReportMain/GenerateNewestReport/98928/pdf/","PDF Report")</f>
        <v>PDF Report</v>
      </c>
    </row>
  </sheetData>
  <mergeCells count="1">
    <mergeCell ref="A1:XF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8FA76-B4BD-45C0-A954-D2DAB46536E1}">
  <dimension ref="A1:C12"/>
  <sheetViews>
    <sheetView workbookViewId="0">
      <selection sqref="A1:XFD1"/>
    </sheetView>
  </sheetViews>
  <sheetFormatPr defaultRowHeight="15" x14ac:dyDescent="0.25"/>
  <cols>
    <col min="1" max="1" width="13.85546875" bestFit="1" customWidth="1"/>
    <col min="2" max="3" width="6" bestFit="1" customWidth="1"/>
  </cols>
  <sheetData>
    <row r="1" spans="1:3" s="10" customFormat="1" x14ac:dyDescent="0.25">
      <c r="A1" s="9" t="s">
        <v>282</v>
      </c>
    </row>
    <row r="2" spans="1:3" s="7" customFormat="1" x14ac:dyDescent="0.25">
      <c r="A2" s="7" t="s">
        <v>283</v>
      </c>
      <c r="B2" s="7" t="s">
        <v>284</v>
      </c>
      <c r="C2" s="7" t="s">
        <v>285</v>
      </c>
    </row>
    <row r="3" spans="1:3" x14ac:dyDescent="0.25">
      <c r="A3">
        <v>2009</v>
      </c>
      <c r="B3">
        <v>0</v>
      </c>
      <c r="C3">
        <v>2</v>
      </c>
    </row>
    <row r="4" spans="1:3" x14ac:dyDescent="0.25">
      <c r="A4">
        <v>2010</v>
      </c>
      <c r="B4">
        <v>0</v>
      </c>
      <c r="C4">
        <v>6</v>
      </c>
    </row>
    <row r="5" spans="1:3" x14ac:dyDescent="0.25">
      <c r="A5">
        <v>2011</v>
      </c>
      <c r="B5">
        <v>0</v>
      </c>
      <c r="C5">
        <v>4</v>
      </c>
    </row>
    <row r="6" spans="1:3" x14ac:dyDescent="0.25">
      <c r="A6">
        <v>2012</v>
      </c>
      <c r="B6">
        <v>0</v>
      </c>
      <c r="C6">
        <v>3</v>
      </c>
    </row>
    <row r="7" spans="1:3" x14ac:dyDescent="0.25">
      <c r="A7">
        <v>2013</v>
      </c>
      <c r="B7">
        <v>2</v>
      </c>
      <c r="C7">
        <v>6</v>
      </c>
    </row>
    <row r="8" spans="1:3" x14ac:dyDescent="0.25">
      <c r="A8">
        <v>2014</v>
      </c>
      <c r="B8">
        <v>0</v>
      </c>
      <c r="C8">
        <v>3</v>
      </c>
    </row>
    <row r="9" spans="1:3" x14ac:dyDescent="0.25">
      <c r="A9">
        <v>2015</v>
      </c>
      <c r="B9">
        <v>1</v>
      </c>
      <c r="C9">
        <v>4</v>
      </c>
    </row>
    <row r="10" spans="1:3" x14ac:dyDescent="0.25">
      <c r="A10">
        <v>2016</v>
      </c>
      <c r="B10">
        <v>2</v>
      </c>
      <c r="C10">
        <v>9</v>
      </c>
    </row>
    <row r="11" spans="1:3" x14ac:dyDescent="0.25">
      <c r="A11">
        <v>2017</v>
      </c>
      <c r="B11">
        <v>0</v>
      </c>
      <c r="C11">
        <v>6</v>
      </c>
    </row>
    <row r="12" spans="1:3" x14ac:dyDescent="0.25">
      <c r="A12">
        <v>2018</v>
      </c>
      <c r="B12">
        <v>0</v>
      </c>
      <c r="C12">
        <v>2</v>
      </c>
    </row>
  </sheetData>
  <mergeCells count="1">
    <mergeCell ref="A1:XFD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6DF4F-8ADE-4C3F-937D-BF92A697685F}">
  <dimension ref="A1:B12"/>
  <sheetViews>
    <sheetView workbookViewId="0">
      <selection sqref="A1:XFD1"/>
    </sheetView>
  </sheetViews>
  <sheetFormatPr defaultRowHeight="15" x14ac:dyDescent="0.25"/>
  <cols>
    <col min="1" max="1" width="13.85546875" bestFit="1" customWidth="1"/>
    <col min="2" max="2" width="21.7109375" bestFit="1" customWidth="1"/>
  </cols>
  <sheetData>
    <row r="1" spans="1:2" s="10" customFormat="1" x14ac:dyDescent="0.25">
      <c r="A1" s="9" t="s">
        <v>286</v>
      </c>
    </row>
    <row r="2" spans="1:2" s="7" customFormat="1" x14ac:dyDescent="0.25">
      <c r="A2" s="7" t="s">
        <v>283</v>
      </c>
      <c r="B2" s="7" t="s">
        <v>287</v>
      </c>
    </row>
    <row r="3" spans="1:2" x14ac:dyDescent="0.25">
      <c r="A3">
        <v>2009</v>
      </c>
      <c r="B3">
        <v>3.09545</v>
      </c>
    </row>
    <row r="4" spans="1:2" x14ac:dyDescent="0.25">
      <c r="A4">
        <v>2010</v>
      </c>
      <c r="B4">
        <v>3.1464799999999999</v>
      </c>
    </row>
    <row r="5" spans="1:2" x14ac:dyDescent="0.25">
      <c r="A5">
        <v>2011</v>
      </c>
      <c r="B5">
        <v>3.2563200000000001</v>
      </c>
    </row>
    <row r="6" spans="1:2" x14ac:dyDescent="0.25">
      <c r="A6">
        <v>2012</v>
      </c>
      <c r="B6">
        <v>3.2241599999999999</v>
      </c>
    </row>
    <row r="7" spans="1:2" x14ac:dyDescent="0.25">
      <c r="A7">
        <v>2013</v>
      </c>
      <c r="B7">
        <v>3.2515399999999999</v>
      </c>
    </row>
    <row r="8" spans="1:2" x14ac:dyDescent="0.25">
      <c r="A8">
        <v>2014</v>
      </c>
      <c r="B8">
        <v>3.3501500000000002</v>
      </c>
    </row>
    <row r="9" spans="1:2" x14ac:dyDescent="0.25">
      <c r="A9">
        <v>2015</v>
      </c>
      <c r="B9">
        <v>3.5986600000000002</v>
      </c>
    </row>
    <row r="10" spans="1:2" x14ac:dyDescent="0.25">
      <c r="A10">
        <v>2016</v>
      </c>
      <c r="B10">
        <v>3.7685399999999998</v>
      </c>
    </row>
    <row r="11" spans="1:2" x14ac:dyDescent="0.25">
      <c r="A11">
        <v>2017</v>
      </c>
      <c r="B11">
        <v>3.9214600000000002</v>
      </c>
    </row>
    <row r="12" spans="1:2" x14ac:dyDescent="0.25">
      <c r="A12">
        <v>2018</v>
      </c>
      <c r="B12">
        <v>4.21319</v>
      </c>
    </row>
  </sheetData>
  <mergeCells count="1">
    <mergeCell ref="A1:XFD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F2EA1-95FE-4432-B72C-543A61181CA2}">
  <dimension ref="A1:B12"/>
  <sheetViews>
    <sheetView workbookViewId="0">
      <selection sqref="A1:XFD1"/>
    </sheetView>
  </sheetViews>
  <sheetFormatPr defaultRowHeight="15" x14ac:dyDescent="0.25"/>
  <cols>
    <col min="1" max="1" width="13.85546875" bestFit="1" customWidth="1"/>
    <col min="2" max="2" width="20.85546875" bestFit="1" customWidth="1"/>
  </cols>
  <sheetData>
    <row r="1" spans="1:2" s="10" customFormat="1" x14ac:dyDescent="0.25">
      <c r="A1" s="9" t="s">
        <v>288</v>
      </c>
    </row>
    <row r="2" spans="1:2" s="7" customFormat="1" x14ac:dyDescent="0.25">
      <c r="A2" s="7" t="s">
        <v>283</v>
      </c>
      <c r="B2" s="7" t="s">
        <v>289</v>
      </c>
    </row>
    <row r="3" spans="1:2" x14ac:dyDescent="0.25">
      <c r="A3">
        <v>2009</v>
      </c>
      <c r="B3">
        <v>5.8918200000000001</v>
      </c>
    </row>
    <row r="4" spans="1:2" x14ac:dyDescent="0.25">
      <c r="A4">
        <v>2010</v>
      </c>
      <c r="B4">
        <v>6.05342</v>
      </c>
    </row>
    <row r="5" spans="1:2" x14ac:dyDescent="0.25">
      <c r="A5">
        <v>2011</v>
      </c>
      <c r="B5">
        <v>6.0789799999999996</v>
      </c>
    </row>
    <row r="6" spans="1:2" x14ac:dyDescent="0.25">
      <c r="A6">
        <v>2012</v>
      </c>
      <c r="B6">
        <v>6.0201399999999996</v>
      </c>
    </row>
    <row r="7" spans="1:2" x14ac:dyDescent="0.25">
      <c r="A7">
        <v>2013</v>
      </c>
      <c r="B7">
        <v>5.77447</v>
      </c>
    </row>
    <row r="8" spans="1:2" x14ac:dyDescent="0.25">
      <c r="A8">
        <v>2014</v>
      </c>
      <c r="B8">
        <v>6.2439099999999996</v>
      </c>
    </row>
    <row r="9" spans="1:2" x14ac:dyDescent="0.25">
      <c r="A9">
        <v>2015</v>
      </c>
      <c r="B9">
        <v>6.3230899999999997</v>
      </c>
    </row>
    <row r="10" spans="1:2" x14ac:dyDescent="0.25">
      <c r="A10">
        <v>2016</v>
      </c>
      <c r="B10">
        <v>6.3578700000000001</v>
      </c>
    </row>
    <row r="11" spans="1:2" x14ac:dyDescent="0.25">
      <c r="A11">
        <v>2017</v>
      </c>
      <c r="B11">
        <v>6.2478999999999996</v>
      </c>
    </row>
    <row r="12" spans="1:2" x14ac:dyDescent="0.25">
      <c r="A12">
        <v>2018</v>
      </c>
      <c r="B12">
        <v>6.4458299999999999</v>
      </c>
    </row>
  </sheetData>
  <mergeCells count="1">
    <mergeCell ref="A1:XFD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CDFF3-3D2E-440F-96F0-0963091FD72E}">
  <dimension ref="A1:C12"/>
  <sheetViews>
    <sheetView workbookViewId="0">
      <selection sqref="A1:XFD1"/>
    </sheetView>
  </sheetViews>
  <sheetFormatPr defaultRowHeight="15" x14ac:dyDescent="0.25"/>
  <cols>
    <col min="1" max="1" width="13.85546875" bestFit="1" customWidth="1"/>
    <col min="2" max="2" width="31" bestFit="1" customWidth="1"/>
    <col min="3" max="3" width="31.7109375" bestFit="1" customWidth="1"/>
  </cols>
  <sheetData>
    <row r="1" spans="1:3" s="10" customFormat="1" x14ac:dyDescent="0.25">
      <c r="A1" s="9" t="s">
        <v>290</v>
      </c>
    </row>
    <row r="2" spans="1:3" s="7" customFormat="1" x14ac:dyDescent="0.25">
      <c r="A2" s="7" t="s">
        <v>283</v>
      </c>
      <c r="B2" s="7" t="s">
        <v>291</v>
      </c>
      <c r="C2" s="7" t="s">
        <v>292</v>
      </c>
    </row>
    <row r="3" spans="1:3" x14ac:dyDescent="0.25">
      <c r="A3">
        <v>2009</v>
      </c>
      <c r="B3">
        <v>0.33945368324219</v>
      </c>
      <c r="C3">
        <v>0.64610961249575993</v>
      </c>
    </row>
    <row r="4" spans="1:3" x14ac:dyDescent="0.25">
      <c r="A4">
        <v>2010</v>
      </c>
      <c r="B4">
        <v>0.99117523647789185</v>
      </c>
      <c r="C4">
        <v>1.9068927817751899</v>
      </c>
    </row>
    <row r="5" spans="1:3" x14ac:dyDescent="0.25">
      <c r="A5">
        <v>2011</v>
      </c>
      <c r="B5">
        <v>0.65800512585993043</v>
      </c>
      <c r="C5">
        <v>1.2283805031446542</v>
      </c>
    </row>
    <row r="6" spans="1:3" x14ac:dyDescent="0.25">
      <c r="A6">
        <v>2012</v>
      </c>
      <c r="B6">
        <v>0.49832728142534893</v>
      </c>
      <c r="C6">
        <v>0.93047491439630792</v>
      </c>
    </row>
    <row r="7" spans="1:3" x14ac:dyDescent="0.25">
      <c r="A7">
        <v>2013</v>
      </c>
      <c r="B7">
        <v>1.0390563982495362</v>
      </c>
      <c r="C7">
        <v>1.8452794675753643</v>
      </c>
    </row>
    <row r="8" spans="1:3" x14ac:dyDescent="0.25">
      <c r="A8">
        <v>2014</v>
      </c>
      <c r="B8">
        <v>0.48046816818307758</v>
      </c>
      <c r="C8">
        <v>0.89548229183767891</v>
      </c>
    </row>
    <row r="9" spans="1:3" x14ac:dyDescent="0.25">
      <c r="A9">
        <v>2015</v>
      </c>
      <c r="B9">
        <v>0.63260209802485812</v>
      </c>
      <c r="C9">
        <v>1.1115248453591058</v>
      </c>
    </row>
    <row r="10" spans="1:3" x14ac:dyDescent="0.25">
      <c r="A10">
        <v>2016</v>
      </c>
      <c r="B10">
        <v>1.4155684214996531</v>
      </c>
      <c r="C10">
        <v>2.3881927749207916</v>
      </c>
    </row>
    <row r="11" spans="1:3" x14ac:dyDescent="0.25">
      <c r="A11">
        <v>2017</v>
      </c>
      <c r="B11">
        <v>0.96032266841658798</v>
      </c>
      <c r="C11">
        <v>1.5300423821739861</v>
      </c>
    </row>
    <row r="12" spans="1:3" x14ac:dyDescent="0.25">
      <c r="A12">
        <v>2018</v>
      </c>
      <c r="B12">
        <v>0.31027811779088188</v>
      </c>
      <c r="C12">
        <v>0.47469969310664839</v>
      </c>
    </row>
  </sheetData>
  <mergeCells count="1">
    <mergeCell ref="A1:XFD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FFEE7-61C9-431D-ABEC-63D651508B74}">
  <dimension ref="A1:C4"/>
  <sheetViews>
    <sheetView workbookViewId="0">
      <selection sqref="A1:XFD1"/>
    </sheetView>
  </sheetViews>
  <sheetFormatPr defaultRowHeight="15" x14ac:dyDescent="0.25"/>
  <cols>
    <col min="1" max="1" width="24.7109375" bestFit="1" customWidth="1"/>
    <col min="2" max="2" width="6" bestFit="1" customWidth="1"/>
    <col min="3" max="3" width="10.42578125" bestFit="1" customWidth="1"/>
  </cols>
  <sheetData>
    <row r="1" spans="1:3" s="10" customFormat="1" x14ac:dyDescent="0.25">
      <c r="A1" s="9" t="s">
        <v>293</v>
      </c>
    </row>
    <row r="2" spans="1:3" s="7" customFormat="1" x14ac:dyDescent="0.25">
      <c r="A2" s="7" t="s">
        <v>294</v>
      </c>
      <c r="B2" s="7" t="s">
        <v>284</v>
      </c>
      <c r="C2" s="7" t="s">
        <v>295</v>
      </c>
    </row>
    <row r="3" spans="1:3" x14ac:dyDescent="0.25">
      <c r="A3" t="s">
        <v>296</v>
      </c>
      <c r="B3">
        <v>0</v>
      </c>
      <c r="C3">
        <v>1</v>
      </c>
    </row>
    <row r="4" spans="1:3" x14ac:dyDescent="0.25">
      <c r="A4" t="s">
        <v>297</v>
      </c>
      <c r="B4">
        <v>0</v>
      </c>
      <c r="C4">
        <v>1</v>
      </c>
    </row>
  </sheetData>
  <mergeCells count="1">
    <mergeCell ref="A1:XFD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E4282-346C-4940-8A24-1DEFCE61F1EC}">
  <dimension ref="A1:C4"/>
  <sheetViews>
    <sheetView workbookViewId="0">
      <selection sqref="A1:XFD1"/>
    </sheetView>
  </sheetViews>
  <sheetFormatPr defaultRowHeight="15" x14ac:dyDescent="0.25"/>
  <cols>
    <col min="1" max="1" width="14.5703125" bestFit="1" customWidth="1"/>
    <col min="2" max="2" width="6" bestFit="1" customWidth="1"/>
    <col min="3" max="3" width="10.42578125" bestFit="1" customWidth="1"/>
  </cols>
  <sheetData>
    <row r="1" spans="1:3" s="10" customFormat="1" x14ac:dyDescent="0.25">
      <c r="A1" s="9" t="s">
        <v>298</v>
      </c>
    </row>
    <row r="2" spans="1:3" s="7" customFormat="1" x14ac:dyDescent="0.25">
      <c r="A2" s="7" t="s">
        <v>299</v>
      </c>
      <c r="B2" s="7" t="s">
        <v>284</v>
      </c>
      <c r="C2" s="7" t="s">
        <v>295</v>
      </c>
    </row>
    <row r="3" spans="1:3" x14ac:dyDescent="0.25">
      <c r="A3" t="s">
        <v>300</v>
      </c>
      <c r="B3">
        <v>0</v>
      </c>
      <c r="C3">
        <v>1</v>
      </c>
    </row>
    <row r="4" spans="1:3" x14ac:dyDescent="0.25">
      <c r="A4" t="s">
        <v>301</v>
      </c>
      <c r="B4">
        <v>0</v>
      </c>
      <c r="C4">
        <v>1</v>
      </c>
    </row>
  </sheetData>
  <mergeCells count="1">
    <mergeCell ref="A1:XFD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E9F94-8F75-4653-9404-7763CCA324E9}">
  <dimension ref="A1:C12"/>
  <sheetViews>
    <sheetView workbookViewId="0">
      <selection sqref="A1:XFD1"/>
    </sheetView>
  </sheetViews>
  <sheetFormatPr defaultRowHeight="15" x14ac:dyDescent="0.25"/>
  <cols>
    <col min="1" max="1" width="13.85546875" bestFit="1" customWidth="1"/>
    <col min="2" max="2" width="10.28515625" bestFit="1" customWidth="1"/>
    <col min="3" max="3" width="11.140625" bestFit="1" customWidth="1"/>
  </cols>
  <sheetData>
    <row r="1" spans="1:3" s="10" customFormat="1" x14ac:dyDescent="0.25">
      <c r="A1" s="9" t="s">
        <v>302</v>
      </c>
    </row>
    <row r="2" spans="1:3" s="7" customFormat="1" x14ac:dyDescent="0.25">
      <c r="A2" s="7" t="s">
        <v>283</v>
      </c>
      <c r="B2" s="7" t="s">
        <v>303</v>
      </c>
      <c r="C2" s="7" t="s">
        <v>304</v>
      </c>
    </row>
    <row r="3" spans="1:3" x14ac:dyDescent="0.25">
      <c r="A3" s="8">
        <v>2009</v>
      </c>
      <c r="B3">
        <v>10.412979999999999</v>
      </c>
      <c r="C3">
        <v>18.41583</v>
      </c>
    </row>
    <row r="4" spans="1:3" x14ac:dyDescent="0.25">
      <c r="A4" s="8">
        <v>2010</v>
      </c>
      <c r="B4">
        <v>12.56448</v>
      </c>
      <c r="C4">
        <v>18.273060000000001</v>
      </c>
    </row>
    <row r="5" spans="1:3" x14ac:dyDescent="0.25">
      <c r="A5" s="8" t="s">
        <v>358</v>
      </c>
    </row>
    <row r="6" spans="1:3" x14ac:dyDescent="0.25">
      <c r="A6" s="8">
        <v>2012</v>
      </c>
      <c r="B6">
        <v>14.306509999999999</v>
      </c>
      <c r="C6">
        <v>20.72373</v>
      </c>
    </row>
    <row r="7" spans="1:3" x14ac:dyDescent="0.25">
      <c r="A7" s="8">
        <v>2013</v>
      </c>
      <c r="B7">
        <v>10.91357</v>
      </c>
      <c r="C7">
        <v>22.59169</v>
      </c>
    </row>
    <row r="8" spans="1:3" x14ac:dyDescent="0.25">
      <c r="A8" s="8">
        <v>2014</v>
      </c>
      <c r="B8">
        <v>11.38897</v>
      </c>
      <c r="C8">
        <v>24.721309999999999</v>
      </c>
    </row>
    <row r="9" spans="1:3" x14ac:dyDescent="0.25">
      <c r="A9" s="8">
        <v>2015</v>
      </c>
      <c r="B9">
        <v>11.60622</v>
      </c>
      <c r="C9">
        <v>23.930479999999999</v>
      </c>
    </row>
    <row r="10" spans="1:3" x14ac:dyDescent="0.25">
      <c r="A10" s="8">
        <v>2016</v>
      </c>
      <c r="B10">
        <v>10.71698</v>
      </c>
      <c r="C10">
        <v>24.10858</v>
      </c>
    </row>
    <row r="11" spans="1:3" x14ac:dyDescent="0.25">
      <c r="A11" s="8">
        <v>2017</v>
      </c>
      <c r="B11">
        <v>10.347160000000001</v>
      </c>
      <c r="C11">
        <v>24.592279999999999</v>
      </c>
    </row>
    <row r="12" spans="1:3" x14ac:dyDescent="0.25">
      <c r="A12" s="8">
        <v>2018</v>
      </c>
      <c r="B12">
        <v>10.59291</v>
      </c>
      <c r="C12">
        <v>27.770119999999999</v>
      </c>
    </row>
  </sheetData>
  <mergeCells count="1">
    <mergeCell ref="A1:XFD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BACB2860F2E6C4B8124E6D84353B8C6" ma:contentTypeVersion="1" ma:contentTypeDescription="Create a new document." ma:contentTypeScope="" ma:versionID="f676840465e514e4dc82c63add6f576f">
  <xsd:schema xmlns:xsd="http://www.w3.org/2001/XMLSchema" xmlns:xs="http://www.w3.org/2001/XMLSchema" xmlns:p="http://schemas.microsoft.com/office/2006/metadata/properties" xmlns:ns1="http://schemas.microsoft.com/sharepoint/v3" targetNamespace="http://schemas.microsoft.com/office/2006/metadata/properties" ma:root="true" ma:fieldsID="4fc3d98cac29e4e925172602d6f44d4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2125CC3-C53C-4A1C-93E5-019718897F2C}"/>
</file>

<file path=customXml/itemProps2.xml><?xml version="1.0" encoding="utf-8"?>
<ds:datastoreItem xmlns:ds="http://schemas.openxmlformats.org/officeDocument/2006/customXml" ds:itemID="{C7C80FBA-D3A0-4C3A-9D8A-4298EACF3241}"/>
</file>

<file path=customXml/itemProps3.xml><?xml version="1.0" encoding="utf-8"?>
<ds:datastoreItem xmlns:ds="http://schemas.openxmlformats.org/officeDocument/2006/customXml" ds:itemID="{FE9B6BF6-04DF-450E-B3D9-D9F3DC8490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Readme</vt:lpstr>
      <vt:lpstr>Data_Part135</vt:lpstr>
      <vt:lpstr>Part135_Scheduled_Accidents</vt:lpstr>
      <vt:lpstr>Part135_Scheduled_FlightHours</vt:lpstr>
      <vt:lpstr>Part135_Scheduled_Departures</vt:lpstr>
      <vt:lpstr>Part135_Scheduled_AccRate</vt:lpstr>
      <vt:lpstr>Part135_Scheduled_DefiningEvent</vt:lpstr>
      <vt:lpstr>Part135_Scheduled_PhaseOfFlight</vt:lpstr>
      <vt:lpstr>Part135_NonSched_FlightHours</vt:lpstr>
      <vt:lpstr>Part135_NonSched_FixedWing_Acci</vt:lpstr>
      <vt:lpstr>Part135_NonSched_Heli_Accidents</vt:lpstr>
      <vt:lpstr>Part135_NonSched_FixedWing_AccR</vt:lpstr>
      <vt:lpstr>Part135_NonSched_Heli_AccRate</vt:lpstr>
      <vt:lpstr>Part135_NonSched_FixedWing_Defi</vt:lpstr>
      <vt:lpstr>Part135_NonSched_FixedWing_Phas</vt:lpstr>
      <vt:lpstr>Part135_NonSched_Heli_DefiningE</vt:lpstr>
      <vt:lpstr>Part135_NonSched_Heli_PhaseOfFl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Doble</dc:creator>
  <cp:lastModifiedBy>Nathan Doble</cp:lastModifiedBy>
  <dcterms:created xsi:type="dcterms:W3CDTF">2020-09-23T14:14:29Z</dcterms:created>
  <dcterms:modified xsi:type="dcterms:W3CDTF">2020-12-08T13:35:58Z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0x0101000BACB2860F2E6C4B8124E6D84353B8C6</vt:lpwstr>
  </property>
</Properties>
</file>