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nt1\Office_Shares\RE\RE10\RE10_Common\Annual Reviews\2018 Annual Review\Tables for public links\"/>
    </mc:Choice>
  </mc:AlternateContent>
  <xr:revisionPtr revIDLastSave="0" documentId="13_ncr:1_{E0B900A7-3596-43D0-848D-5A2088A95161}" xr6:coauthVersionLast="45" xr6:coauthVersionMax="45" xr10:uidLastSave="{00000000-0000-0000-0000-000000000000}"/>
  <bookViews>
    <workbookView xWindow="14303" yWindow="0" windowWidth="19394" windowHeight="10995" xr2:uid="{3F7AD4C3-C0F1-4222-9D72-4ED3EC86DF01}"/>
  </bookViews>
  <sheets>
    <sheet name="Readme" sheetId="2" r:id="rId1"/>
    <sheet name="Data_Part121" sheetId="12" r:id="rId2"/>
    <sheet name="Part121_Accidents" sheetId="4" r:id="rId3"/>
    <sheet name="Part121_AccRate" sheetId="5" r:id="rId4"/>
    <sheet name="Part121_Severity" sheetId="6" r:id="rId5"/>
    <sheet name="Part121_DefiningEvent" sheetId="7" r:id="rId6"/>
    <sheet name="Part121_PhaseOfFlight" sheetId="8" r:id="rId7"/>
    <sheet name="Part121_FlightHours" sheetId="9" r:id="rId8"/>
    <sheet name="Part121_Departures" sheetId="10" r:id="rId9"/>
    <sheet name="Part121_Enplanements"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12" l="1"/>
  <c r="V4"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alcChain>
</file>

<file path=xl/sharedStrings.xml><?xml version="1.0" encoding="utf-8"?>
<sst xmlns="http://schemas.openxmlformats.org/spreadsheetml/2006/main" count="657" uniqueCount="292">
  <si>
    <t>Data_Part121</t>
  </si>
  <si>
    <t>This worksheet contains NTSB accident data (one row per accident aircraft) for all aircraft involved in accidents in calendar year 2018 while operating under 14 CFR Part 121. The data dictionary for this worksheet is shown below.</t>
  </si>
  <si>
    <t>Part121_Accidents</t>
  </si>
  <si>
    <t>This worksheet summarizes total and fatal Part 121 accidents from 2009 through 2018, using NTSB accident data.</t>
  </si>
  <si>
    <t>Part121_AccRate</t>
  </si>
  <si>
    <t>This worksheet summarizes Part 121 accident rates from 2009 through 2018, using NTSB accident data and FAA activity data.</t>
  </si>
  <si>
    <t>Part121_Severity</t>
  </si>
  <si>
    <t>This worksheet summarizes Part 121 accidents by accident severity from 2009 through 2018, using NTSB accident data and severity categories described in 61 FR 64540 (https://federalregister.gov/a/96-30936) and 62 FR 7804 (https://federalregister.gov/a/97-4159)</t>
  </si>
  <si>
    <t>Part121_DefiningEvent</t>
  </si>
  <si>
    <t>This worksheet summarizes the defining events for Part 121 accident aircraft in 2018, using NTSB accident data and occurrence categories developed by the CAST/ICAO Common Taxonomy Team.</t>
  </si>
  <si>
    <t>Part121_PhaseOfFlight</t>
  </si>
  <si>
    <t>This worksheet summarizes the phases of flight associated with the defining events for Part 121 accident aircraft in 2018, using NTSB accident data and phase of flight categories developed by the CAST/ICAO Common Taxonomy Team.</t>
  </si>
  <si>
    <t>Part121_FlightHours</t>
  </si>
  <si>
    <t>This worksheet summarizes Part 121 flight hours from 2009 through 2018, using FAA data.</t>
  </si>
  <si>
    <t>Part121_Departures</t>
  </si>
  <si>
    <t>This worksheet summarizes Part 121 flight departures from 2009 through 2018, using FAA data.</t>
  </si>
  <si>
    <t>Part121_Enplanements</t>
  </si>
  <si>
    <t>This worksheet summarizes Part 121 passenger enplanements from 2009 through 2018, using FAA data.</t>
  </si>
  <si>
    <t>This workbook contains the following worksheets:</t>
  </si>
  <si>
    <t>Part 121 Accident Aircraft, 2018</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</si>
  <si>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</si>
  <si>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</si>
  <si>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</si>
  <si>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</si>
  <si>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</si>
  <si>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</si>
  <si>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</si>
  <si>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</si>
  <si>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</si>
  <si>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</si>
  <si>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</si>
  <si>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</si>
  <si>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</si>
  <si>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</si>
  <si>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</si>
  <si>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</si>
  <si>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</si>
  <si>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</si>
  <si>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cictt_event</t>
  </si>
  <si>
    <t>cictt_phase</t>
  </si>
  <si>
    <t>intentional_act</t>
  </si>
  <si>
    <t>accident_report</t>
  </si>
  <si>
    <t>DCA18CA102</t>
  </si>
  <si>
    <t>445305N</t>
  </si>
  <si>
    <t>0931256W</t>
  </si>
  <si>
    <t>Minneapolis</t>
  </si>
  <si>
    <t>MN</t>
  </si>
  <si>
    <t>USA</t>
  </si>
  <si>
    <t>SERS</t>
  </si>
  <si>
    <t>NONE</t>
  </si>
  <si>
    <t xml:space="preserve">121 </t>
  </si>
  <si>
    <t xml:space="preserve">PAX </t>
  </si>
  <si>
    <t>DOM</t>
  </si>
  <si>
    <t>SCHD</t>
  </si>
  <si>
    <t xml:space="preserve">AIR </t>
  </si>
  <si>
    <t>TURB</t>
  </si>
  <si>
    <t>ENR</t>
  </si>
  <si>
    <t>No</t>
  </si>
  <si>
    <t>DCA18MA142</t>
  </si>
  <si>
    <t>395219N</t>
  </si>
  <si>
    <t>0751424W</t>
  </si>
  <si>
    <t>Philadelphia</t>
  </si>
  <si>
    <t>PA</t>
  </si>
  <si>
    <t>FATL</t>
  </si>
  <si>
    <t>SUBS</t>
  </si>
  <si>
    <t>SCF-PP</t>
  </si>
  <si>
    <t>DCA18LA163</t>
  </si>
  <si>
    <t>333848N</t>
  </si>
  <si>
    <t>0842627W</t>
  </si>
  <si>
    <t>Atlanta</t>
  </si>
  <si>
    <t>GA</t>
  </si>
  <si>
    <t>INT</t>
  </si>
  <si>
    <t>F-NI</t>
  </si>
  <si>
    <t>ICL</t>
  </si>
  <si>
    <t>DCA18FA144</t>
  </si>
  <si>
    <t>311939N</t>
  </si>
  <si>
    <t>0923243W</t>
  </si>
  <si>
    <t>Alexandria</t>
  </si>
  <si>
    <t>LA</t>
  </si>
  <si>
    <t>NSCH</t>
  </si>
  <si>
    <t>SCF-NP</t>
  </si>
  <si>
    <t>LDG</t>
  </si>
  <si>
    <t>DCA18CA165A</t>
  </si>
  <si>
    <t>403838N</t>
  </si>
  <si>
    <t>0734655W</t>
  </si>
  <si>
    <t>Queens</t>
  </si>
  <si>
    <t>NY</t>
  </si>
  <si>
    <t>GCOL</t>
  </si>
  <si>
    <t>STD</t>
  </si>
  <si>
    <t>DCA18CA165B</t>
  </si>
  <si>
    <t>MINR</t>
  </si>
  <si>
    <t>TXI</t>
  </si>
  <si>
    <t>DCA18CA169</t>
  </si>
  <si>
    <t>391045N</t>
  </si>
  <si>
    <t>0764002W</t>
  </si>
  <si>
    <t>Baltimore</t>
  </si>
  <si>
    <t>MD</t>
  </si>
  <si>
    <t>DCA18CA201</t>
  </si>
  <si>
    <t>332029N</t>
  </si>
  <si>
    <t>0973252W</t>
  </si>
  <si>
    <t>Decatur</t>
  </si>
  <si>
    <t>TX</t>
  </si>
  <si>
    <t>APR</t>
  </si>
  <si>
    <t>DCA18WA222</t>
  </si>
  <si>
    <t>352022N</t>
  </si>
  <si>
    <t>0251103E</t>
  </si>
  <si>
    <t>Crete</t>
  </si>
  <si>
    <t>FN</t>
  </si>
  <si>
    <t>GR</t>
  </si>
  <si>
    <t>ARC</t>
  </si>
  <si>
    <t>DCA18CA219</t>
  </si>
  <si>
    <t>452230N</t>
  </si>
  <si>
    <t>1260904E</t>
  </si>
  <si>
    <t>Harbin</t>
  </si>
  <si>
    <t>CH</t>
  </si>
  <si>
    <t>CABIN</t>
  </si>
  <si>
    <t>DCA18CA209</t>
  </si>
  <si>
    <t>331537N</t>
  </si>
  <si>
    <t>1120015W</t>
  </si>
  <si>
    <t>Phoenix</t>
  </si>
  <si>
    <t>AZ</t>
  </si>
  <si>
    <t>DCA18CA255</t>
  </si>
  <si>
    <t>484250N</t>
  </si>
  <si>
    <t>1123220W</t>
  </si>
  <si>
    <t>Cut Bank</t>
  </si>
  <si>
    <t>MT</t>
  </si>
  <si>
    <t>DCA18CA251</t>
  </si>
  <si>
    <t>351252N</t>
  </si>
  <si>
    <t>0805650W</t>
  </si>
  <si>
    <t>Charlotte</t>
  </si>
  <si>
    <t>NC</t>
  </si>
  <si>
    <t>DCA18CA316</t>
  </si>
  <si>
    <t>264059N</t>
  </si>
  <si>
    <t>0800544W</t>
  </si>
  <si>
    <t>West Palm Beach</t>
  </si>
  <si>
    <t>FL</t>
  </si>
  <si>
    <t>DCA18CA252</t>
  </si>
  <si>
    <t>430441N</t>
  </si>
  <si>
    <t>0704924W</t>
  </si>
  <si>
    <t>Portsmouth</t>
  </si>
  <si>
    <t>NH</t>
  </si>
  <si>
    <t>DCA18CA266</t>
  </si>
  <si>
    <t>395228N</t>
  </si>
  <si>
    <t>0751433W</t>
  </si>
  <si>
    <t>DCA18CA283</t>
  </si>
  <si>
    <t>335629N</t>
  </si>
  <si>
    <t>1182430W</t>
  </si>
  <si>
    <t>Los Angeles</t>
  </si>
  <si>
    <t>CA</t>
  </si>
  <si>
    <t>DCA18LA285</t>
  </si>
  <si>
    <t>403824N</t>
  </si>
  <si>
    <t>0734643W</t>
  </si>
  <si>
    <t>New York</t>
  </si>
  <si>
    <t>AMAN</t>
  </si>
  <si>
    <t>DCA18CA289</t>
  </si>
  <si>
    <t>332626N</t>
  </si>
  <si>
    <t>1115008W</t>
  </si>
  <si>
    <t>DCA18CA299</t>
  </si>
  <si>
    <t>404133N</t>
  </si>
  <si>
    <t>0741007W</t>
  </si>
  <si>
    <t>Newark</t>
  </si>
  <si>
    <t>NJ</t>
  </si>
  <si>
    <t>DCA18CA294</t>
  </si>
  <si>
    <t>323238N</t>
  </si>
  <si>
    <t>0970119W</t>
  </si>
  <si>
    <t>Dallas</t>
  </si>
  <si>
    <t>DCA19CA005</t>
  </si>
  <si>
    <t>360422N</t>
  </si>
  <si>
    <t>0862415W</t>
  </si>
  <si>
    <t>Nashville</t>
  </si>
  <si>
    <t>TN</t>
  </si>
  <si>
    <t>DCA19CA006</t>
  </si>
  <si>
    <t>371960N</t>
  </si>
  <si>
    <t>1215400W</t>
  </si>
  <si>
    <t>San Jose</t>
  </si>
  <si>
    <t>DCA19CA010</t>
  </si>
  <si>
    <t>393101N</t>
  </si>
  <si>
    <t>1042414W</t>
  </si>
  <si>
    <t>Denver</t>
  </si>
  <si>
    <t>CO</t>
  </si>
  <si>
    <t>DCA19CA207</t>
  </si>
  <si>
    <t>424442N</t>
  </si>
  <si>
    <t>0735042W</t>
  </si>
  <si>
    <t>Albany</t>
  </si>
  <si>
    <t>DCA19WA020</t>
  </si>
  <si>
    <t>485956N</t>
  </si>
  <si>
    <t>0023337E</t>
  </si>
  <si>
    <t>Paris</t>
  </si>
  <si>
    <t>FR</t>
  </si>
  <si>
    <t>UNKN</t>
  </si>
  <si>
    <t>DCA19WA021</t>
  </si>
  <si>
    <t>445250N</t>
  </si>
  <si>
    <t>0632928W</t>
  </si>
  <si>
    <t>Halifax</t>
  </si>
  <si>
    <t>CARG</t>
  </si>
  <si>
    <t>RE</t>
  </si>
  <si>
    <t>DCA19CA035</t>
  </si>
  <si>
    <t>404637N</t>
  </si>
  <si>
    <t>0735219W</t>
  </si>
  <si>
    <t>RAMP</t>
  </si>
  <si>
    <t>PBT</t>
  </si>
  <si>
    <t>DCA19CA037</t>
  </si>
  <si>
    <t>360502N</t>
  </si>
  <si>
    <t>1150913W</t>
  </si>
  <si>
    <t>LAS Vegas</t>
  </si>
  <si>
    <t>NV</t>
  </si>
  <si>
    <t>DCA19CA038</t>
  </si>
  <si>
    <t>410000N</t>
  </si>
  <si>
    <t>0875423W</t>
  </si>
  <si>
    <t>Chicago</t>
  </si>
  <si>
    <t>IL</t>
  </si>
  <si>
    <t>DCA19CA034</t>
  </si>
  <si>
    <t>344817N</t>
  </si>
  <si>
    <t>1414418E</t>
  </si>
  <si>
    <t>SUNNS intersection, Osaka</t>
  </si>
  <si>
    <t>JA</t>
  </si>
  <si>
    <t>DCA19CA066</t>
  </si>
  <si>
    <t>351249N</t>
  </si>
  <si>
    <t>0805656W</t>
  </si>
  <si>
    <t>Part 121 Accidents, 2009-2018</t>
  </si>
  <si>
    <t>Calendar Year</t>
  </si>
  <si>
    <t>Fatal</t>
  </si>
  <si>
    <t>Total</t>
  </si>
  <si>
    <t>Part 121 Accident Rates, 2009-2018</t>
  </si>
  <si>
    <t>Accidents per 100,000 Departures</t>
  </si>
  <si>
    <t>Accidents per 100,000 Flight Hours</t>
  </si>
  <si>
    <t>Part 121 Accidents by Severity, 2009-2018</t>
  </si>
  <si>
    <t>Severity</t>
  </si>
  <si>
    <t>2009</t>
  </si>
  <si>
    <t>2010</t>
  </si>
  <si>
    <t>2011</t>
  </si>
  <si>
    <t>2012</t>
  </si>
  <si>
    <t>2013</t>
  </si>
  <si>
    <t>2014</t>
  </si>
  <si>
    <t>2015</t>
  </si>
  <si>
    <t>2016</t>
  </si>
  <si>
    <t>2017</t>
  </si>
  <si>
    <t>2018</t>
  </si>
  <si>
    <t>Major</t>
  </si>
  <si>
    <t>Serious</t>
  </si>
  <si>
    <t>Injury</t>
  </si>
  <si>
    <t>Damage</t>
  </si>
  <si>
    <t>Defining Event for Part 121 Accidents, 2018</t>
  </si>
  <si>
    <t>Defining Event</t>
  </si>
  <si>
    <t>Non-Fatal</t>
  </si>
  <si>
    <t>Turbulence Encounter</t>
  </si>
  <si>
    <t>Cabin Safety Events</t>
  </si>
  <si>
    <t>Abnormal Runway Contact</t>
  </si>
  <si>
    <t>Ground Collision</t>
  </si>
  <si>
    <t>System Malfunction (Powerplant)</t>
  </si>
  <si>
    <t>Abrupt Maneuver</t>
  </si>
  <si>
    <t>Fire/Smoke (Non-Impact)</t>
  </si>
  <si>
    <t>Ground Handling</t>
  </si>
  <si>
    <t>Runway Excursion</t>
  </si>
  <si>
    <t>System Malfunction (Non-Powerplant)</t>
  </si>
  <si>
    <t>Phase of Flight for Part 121 Accidents, 2018</t>
  </si>
  <si>
    <t>Phase of Flight</t>
  </si>
  <si>
    <t>En Route</t>
  </si>
  <si>
    <t>Landing</t>
  </si>
  <si>
    <t>Standing</t>
  </si>
  <si>
    <t>Taxi</t>
  </si>
  <si>
    <t>Approach</t>
  </si>
  <si>
    <t>Initial Climb</t>
  </si>
  <si>
    <t>Pushback/Towing</t>
  </si>
  <si>
    <t>Part 121 Flight Hours, 2009-2018</t>
  </si>
  <si>
    <t>Flight Hours (100,000s)</t>
  </si>
  <si>
    <t>Part 121 Departures, 2009-2018</t>
  </si>
  <si>
    <t>Departures (100,000s)</t>
  </si>
  <si>
    <t>Part 121 Passenger Enplanements, 2009-2018</t>
  </si>
  <si>
    <t>Passengers (100,000s)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</si>
  <si>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</si>
  <si>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</si>
  <si>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</si>
  <si>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</si>
  <si>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</si>
  <si>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</si>
  <si>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</si>
  <si>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</si>
  <si>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</si>
  <si>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</si>
  <si>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</si>
  <si>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</si>
  <si>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</si>
  <si>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</si>
  <si>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</si>
  <si>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</si>
  <si>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</si>
  <si>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</si>
  <si>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</si>
  <si>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</si>
  <si>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intentional act (such as suicide, sabotage, stolen aircraft, or terrorism). In this report, accidents involving intentional acts are included in accident counts but are excluded from accident rate computations.</t>
  </si>
  <si>
    <t>A link to the NTSB accident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</si>
</sst>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Part121_Accidents!$C$2</c:f>
              <c:strCache>
                <c:ptCount val="1"/>
                <c:pt idx="0">
                  <c:v>Total</c:v>
                </c:pt>
              </c:strCache>
            </c:strRef>
          </c:tx>
          <c:spPr>
            <a:solidFill>
              <a:srgbClr val="67A3F3"/>
            </a:solidFill>
            <a:ln w="6350">
              <a:solidFill>
                <a:srgbClr val="1A3B69"/>
              </a:solidFill>
              <a:prstDash val="solid"/>
            </a:ln>
          </c:spPr>
          <c:invertIfNegative val="0"/>
          <c:cat>
            <c:numRef>
              <c:f>Part121_Accidents!$A$3:$A$12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Part121_Accidents!$C$3:$C$12</c:f>
              <c:numCache>
                <c:formatCode>General</c:formatCode>
                <c:ptCount val="10"/>
                <c:pt idx="0">
                  <c:v>30</c:v>
                </c:pt>
                <c:pt idx="1">
                  <c:v>30</c:v>
                </c:pt>
                <c:pt idx="2">
                  <c:v>33</c:v>
                </c:pt>
                <c:pt idx="3">
                  <c:v>27</c:v>
                </c:pt>
                <c:pt idx="4">
                  <c:v>22</c:v>
                </c:pt>
                <c:pt idx="5">
                  <c:v>31</c:v>
                </c:pt>
                <c:pt idx="6">
                  <c:v>28</c:v>
                </c:pt>
                <c:pt idx="7">
                  <c:v>30</c:v>
                </c:pt>
                <c:pt idx="8">
                  <c:v>33</c:v>
                </c:pt>
                <c:pt idx="9">
                  <c:v>31</c:v>
                </c:pt>
              </c:numCache>
            </c:numRef>
          </c:val>
          <c:extLst>
            <c:ext xmlns:c16="http://schemas.microsoft.com/office/drawing/2014/chart" uri="{C3380CC4-5D6E-409C-BE32-E72D297353CC}">
              <c16:uniqueId val="{00000005-BD0B-42CD-9D07-926CC664ABAA}"/>
            </c:ext>
          </c:extLst>
        </c:ser>
        <c:ser>
          <c:idx val="0"/>
          <c:order val="1"/>
          <c:tx>
            <c:strRef>
              <c:f>Part121_Accidents!$B$2</c:f>
              <c:strCache>
                <c:ptCount val="1"/>
                <c:pt idx="0">
                  <c:v>Fatal</c:v>
                </c:pt>
              </c:strCache>
            </c:strRef>
          </c:tx>
          <c:spPr>
            <a:solidFill>
              <a:srgbClr val="FDC367"/>
            </a:solidFill>
            <a:ln w="6350">
              <a:solidFill>
                <a:srgbClr val="1A3B69"/>
              </a:solidFill>
              <a:prstDash val="solid"/>
            </a:ln>
          </c:spPr>
          <c:invertIfNegative val="0"/>
          <c:cat>
            <c:numRef>
              <c:f>Part121_Accidents!$A$3:$A$12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Part121_Accidents!$B$3:$B$12</c:f>
              <c:numCache>
                <c:formatCode>General</c:formatCode>
                <c:ptCount val="10"/>
                <c:pt idx="0">
                  <c:v>2</c:v>
                </c:pt>
                <c:pt idx="1">
                  <c:v>1</c:v>
                </c:pt>
                <c:pt idx="2">
                  <c:v>0</c:v>
                </c:pt>
                <c:pt idx="3">
                  <c:v>0</c:v>
                </c:pt>
                <c:pt idx="4">
                  <c:v>2</c:v>
                </c:pt>
                <c:pt idx="5">
                  <c:v>0</c:v>
                </c:pt>
                <c:pt idx="6">
                  <c:v>0</c:v>
                </c:pt>
                <c:pt idx="7">
                  <c:v>0</c:v>
                </c:pt>
                <c:pt idx="8">
                  <c:v>0</c:v>
                </c:pt>
                <c:pt idx="9">
                  <c:v>1</c:v>
                </c:pt>
              </c:numCache>
            </c:numRef>
          </c:val>
          <c:extLst>
            <c:ext xmlns:c16="http://schemas.microsoft.com/office/drawing/2014/chart" uri="{C3380CC4-5D6E-409C-BE32-E72D297353CC}">
              <c16:uniqueId val="{00000004-BD0B-42CD-9D07-926CC664ABAA}"/>
            </c:ext>
          </c:extLst>
        </c:ser>
        <c:dLbls>
          <c:showLegendKey val="0"/>
          <c:showVal val="0"/>
          <c:showCatName val="0"/>
          <c:showSerName val="0"/>
          <c:showPercent val="0"/>
          <c:showBubbleSize val="0"/>
        </c:dLbls>
        <c:gapWidth val="36"/>
        <c:axId val="540131136"/>
        <c:axId val="540127528"/>
      </c:barChart>
      <c:catAx>
        <c:axId val="540131136"/>
        <c:scaling>
          <c:orientation val="minMax"/>
        </c:scaling>
        <c:delete val="0"/>
        <c:axPos val="b"/>
        <c:title>
          <c:tx>
            <c:strRef>
              <c:f>Part121_Accidents!$A$2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40127528"/>
        <c:crosses val="autoZero"/>
        <c:auto val="1"/>
        <c:lblAlgn val="ctr"/>
        <c:lblOffset val="0"/>
        <c:noMultiLvlLbl val="0"/>
      </c:catAx>
      <c:valAx>
        <c:axId val="540127528"/>
        <c:scaling>
          <c:orientation val="minMax"/>
          <c:max val="40"/>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540131136"/>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0"/>
          <c:order val="0"/>
          <c:tx>
            <c:strRef>
              <c:f>Part121_AccRate!$B$2</c:f>
              <c:strCache>
                <c:ptCount val="1"/>
                <c:pt idx="0">
                  <c:v>Accidents per 100,000 Departures</c:v>
                </c:pt>
              </c:strCache>
            </c:strRef>
          </c:tx>
          <c:spPr>
            <a:ln w="25400">
              <a:solidFill>
                <a:srgbClr val="FDC367"/>
              </a:solidFill>
              <a:prstDash val="solid"/>
            </a:ln>
            <a:effectLst/>
          </c:spPr>
          <c:marker>
            <c:symbol val="diamond"/>
            <c:size val="8"/>
            <c:spPr>
              <a:solidFill>
                <a:srgbClr val="FDC367"/>
              </a:solidFill>
              <a:ln w="3175">
                <a:solidFill>
                  <a:srgbClr val="1A3B69"/>
                </a:solidFill>
                <a:prstDash val="solid"/>
              </a:ln>
              <a:effectLst/>
            </c:spPr>
          </c:marker>
          <c:cat>
            <c:numRef>
              <c:f>Part121_AccRate!$A$3:$A$12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Part121_AccRate!$B$3:$B$12</c:f>
              <c:numCache>
                <c:formatCode>General</c:formatCode>
                <c:ptCount val="10"/>
                <c:pt idx="0">
                  <c:v>0.30911722714428436</c:v>
                </c:pt>
                <c:pt idx="1">
                  <c:v>0.31140211292561665</c:v>
                </c:pt>
                <c:pt idx="2">
                  <c:v>0.34432577726066305</c:v>
                </c:pt>
                <c:pt idx="3">
                  <c:v>0.28751917593170589</c:v>
                </c:pt>
                <c:pt idx="4">
                  <c:v>0.23399535583035591</c:v>
                </c:pt>
                <c:pt idx="5">
                  <c:v>0.33773713504778874</c:v>
                </c:pt>
                <c:pt idx="6">
                  <c:v>0.30745003031127888</c:v>
                </c:pt>
                <c:pt idx="7">
                  <c:v>0.32457001505355731</c:v>
                </c:pt>
                <c:pt idx="8">
                  <c:v>0.35582438147479073</c:v>
                </c:pt>
                <c:pt idx="9">
                  <c:v>0.3254216335893072</c:v>
                </c:pt>
              </c:numCache>
            </c:numRef>
          </c:val>
          <c:smooth val="0"/>
          <c:extLst>
            <c:ext xmlns:c16="http://schemas.microsoft.com/office/drawing/2014/chart" uri="{C3380CC4-5D6E-409C-BE32-E72D297353CC}">
              <c16:uniqueId val="{00000004-57B0-4D8B-B268-3719488B28D4}"/>
            </c:ext>
          </c:extLst>
        </c:ser>
        <c:ser>
          <c:idx val="1"/>
          <c:order val="1"/>
          <c:tx>
            <c:strRef>
              <c:f>Part121_AccRate!$C$2</c:f>
              <c:strCache>
                <c:ptCount val="1"/>
                <c:pt idx="0">
                  <c:v>Accidents per 100,000 Flight Hours</c:v>
                </c:pt>
              </c:strCache>
            </c:strRef>
          </c:tx>
          <c:spPr>
            <a:ln w="25400">
              <a:solidFill>
                <a:srgbClr val="67A3F3"/>
              </a:solidFill>
              <a:prstDash val="solid"/>
            </a:ln>
            <a:effectLst/>
          </c:spPr>
          <c:marker>
            <c:spPr>
              <a:solidFill>
                <a:srgbClr val="67A3F3"/>
              </a:solidFill>
              <a:ln w="3175">
                <a:solidFill>
                  <a:srgbClr val="1A3B69"/>
                </a:solidFill>
                <a:prstDash val="solid"/>
              </a:ln>
              <a:effectLst/>
            </c:spPr>
          </c:marker>
          <c:cat>
            <c:numRef>
              <c:f>Part121_AccRate!$A$3:$A$12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Part121_AccRate!$C$3:$C$12</c:f>
              <c:numCache>
                <c:formatCode>General</c:formatCode>
                <c:ptCount val="10"/>
                <c:pt idx="0">
                  <c:v>0.17019507532607106</c:v>
                </c:pt>
                <c:pt idx="1">
                  <c:v>0.16900469641517379</c:v>
                </c:pt>
                <c:pt idx="2">
                  <c:v>0.18371131937294316</c:v>
                </c:pt>
                <c:pt idx="3">
                  <c:v>0.15235097873654319</c:v>
                </c:pt>
                <c:pt idx="4">
                  <c:v>0.12373703158573336</c:v>
                </c:pt>
                <c:pt idx="5">
                  <c:v>0.17471850312909568</c:v>
                </c:pt>
                <c:pt idx="6">
                  <c:v>0.15619961864978818</c:v>
                </c:pt>
                <c:pt idx="7">
                  <c:v>0.16398768190128629</c:v>
                </c:pt>
                <c:pt idx="8">
                  <c:v>0.17759706648394619</c:v>
                </c:pt>
                <c:pt idx="9">
                  <c:v>0.16071922579371448</c:v>
                </c:pt>
              </c:numCache>
            </c:numRef>
          </c:val>
          <c:smooth val="0"/>
          <c:extLst>
            <c:ext xmlns:c16="http://schemas.microsoft.com/office/drawing/2014/chart" uri="{C3380CC4-5D6E-409C-BE32-E72D297353CC}">
              <c16:uniqueId val="{00000005-57B0-4D8B-B268-3719488B28D4}"/>
            </c:ext>
          </c:extLst>
        </c:ser>
        <c:dLbls>
          <c:showLegendKey val="0"/>
          <c:showVal val="0"/>
          <c:showCatName val="0"/>
          <c:showSerName val="0"/>
          <c:showPercent val="0"/>
          <c:showBubbleSize val="0"/>
        </c:dLbls>
        <c:marker val="1"/>
        <c:smooth val="0"/>
        <c:axId val="542828488"/>
        <c:axId val="540128512"/>
      </c:lineChart>
      <c:catAx>
        <c:axId val="542828488"/>
        <c:scaling>
          <c:orientation val="minMax"/>
        </c:scaling>
        <c:delete val="0"/>
        <c:axPos val="b"/>
        <c:title>
          <c:tx>
            <c:strRef>
              <c:f>Part121_AccRate!$A$2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40128512"/>
        <c:crosses val="autoZero"/>
        <c:auto val="1"/>
        <c:lblAlgn val="ctr"/>
        <c:lblOffset val="0"/>
        <c:noMultiLvlLbl val="0"/>
      </c:catAx>
      <c:valAx>
        <c:axId val="540128512"/>
        <c:scaling>
          <c:orientation val="minMax"/>
          <c:max val="0.45"/>
          <c:min val="0"/>
        </c:scaling>
        <c:delete val="0"/>
        <c:axPos val="l"/>
        <c:title>
          <c:tx>
            <c:rich>
              <a:bodyPr/>
              <a:lstStyle/>
              <a:p>
                <a:pPr>
                  <a:defRPr/>
                </a:pPr>
                <a:r>
                  <a:rPr lang="en-US"/>
                  <a:t>Accidents per</a:t>
                </a:r>
                <a:r>
                  <a:rPr lang="en-US" baseline="0"/>
                  <a:t> </a:t>
                </a:r>
                <a:r>
                  <a:rPr lang="en-US"/>
                  <a:t>100,000</a:t>
                </a:r>
              </a:p>
              <a:p>
                <a:pPr>
                  <a:defRPr/>
                </a:pPr>
                <a:r>
                  <a:rPr lang="en-US"/>
                  <a:t>Departures / Flight Hours</a:t>
                </a:r>
              </a:p>
            </c:rich>
          </c:tx>
          <c:overlay val="0"/>
        </c:title>
        <c:numFmt formatCode="#,##0.00;;0" sourceLinked="0"/>
        <c:majorTickMark val="out"/>
        <c:minorTickMark val="none"/>
        <c:tickLblPos val="nextTo"/>
        <c:spPr>
          <a:ln w="6350">
            <a:solidFill>
              <a:srgbClr val="1A3B69"/>
            </a:solidFill>
          </a:ln>
        </c:spPr>
        <c:crossAx val="542828488"/>
        <c:crosses val="autoZero"/>
        <c:crossBetween val="midCat"/>
      </c:valAx>
      <c:spPr>
        <a:solidFill>
          <a:srgbClr val="FFFFFF"/>
        </a:solidFill>
        <a:ln w="6350">
          <a:solidFill>
            <a:srgbClr val="A5A5A5"/>
          </a:solidFill>
        </a:ln>
      </c:spPr>
    </c:plotArea>
    <c:legend>
      <c:legendPos val="tr"/>
      <c:layout>
        <c:manualLayout>
          <c:xMode val="edge"/>
          <c:yMode val="edge"/>
          <c:x val="0.54020748031496058"/>
          <c:y val="4.6406250000000003E-2"/>
          <c:w val="0.4071757217847769"/>
          <c:h val="0.1248293963254593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Part121_DefiningEvent!$B$2</c:f>
              <c:strCache>
                <c:ptCount val="1"/>
                <c:pt idx="0">
                  <c:v>Fatal</c:v>
                </c:pt>
              </c:strCache>
            </c:strRef>
          </c:tx>
          <c:spPr>
            <a:solidFill>
              <a:srgbClr val="FDC367"/>
            </a:solidFill>
            <a:ln w="6350">
              <a:solidFill>
                <a:srgbClr val="1A3B69"/>
              </a:solidFill>
              <a:prstDash val="solid"/>
            </a:ln>
          </c:spPr>
          <c:invertIfNegative val="0"/>
          <c:cat>
            <c:strRef>
              <c:f>Part121_DefiningEvent!$A$3:$A$12</c:f>
              <c:strCache>
                <c:ptCount val="10"/>
                <c:pt idx="0">
                  <c:v>Turbulence Encounter</c:v>
                </c:pt>
                <c:pt idx="1">
                  <c:v>Cabin Safety Events</c:v>
                </c:pt>
                <c:pt idx="2">
                  <c:v>Abnormal Runway Contact</c:v>
                </c:pt>
                <c:pt idx="3">
                  <c:v>Ground Collision</c:v>
                </c:pt>
                <c:pt idx="4">
                  <c:v>System Malfunction (Powerplant)</c:v>
                </c:pt>
                <c:pt idx="5">
                  <c:v>Abrupt Maneuver</c:v>
                </c:pt>
                <c:pt idx="6">
                  <c:v>Fire/Smoke (Non-Impact)</c:v>
                </c:pt>
                <c:pt idx="7">
                  <c:v>Ground Handling</c:v>
                </c:pt>
                <c:pt idx="8">
                  <c:v>Runway Excursion</c:v>
                </c:pt>
                <c:pt idx="9">
                  <c:v>System Malfunction (Non-Powerplant)</c:v>
                </c:pt>
              </c:strCache>
            </c:strRef>
          </c:cat>
          <c:val>
            <c:numRef>
              <c:f>Part121_DefiningEvent!$B$3:$B$12</c:f>
              <c:numCache>
                <c:formatCode>General</c:formatCode>
                <c:ptCount val="10"/>
                <c:pt idx="0">
                  <c:v>0</c:v>
                </c:pt>
                <c:pt idx="1">
                  <c:v>0</c:v>
                </c:pt>
                <c:pt idx="2">
                  <c:v>0</c:v>
                </c:pt>
                <c:pt idx="3">
                  <c:v>0</c:v>
                </c:pt>
                <c:pt idx="4">
                  <c:v>1</c:v>
                </c:pt>
                <c:pt idx="5">
                  <c:v>0</c:v>
                </c:pt>
                <c:pt idx="6">
                  <c:v>0</c:v>
                </c:pt>
                <c:pt idx="7">
                  <c:v>0</c:v>
                </c:pt>
                <c:pt idx="8">
                  <c:v>0</c:v>
                </c:pt>
                <c:pt idx="9">
                  <c:v>0</c:v>
                </c:pt>
              </c:numCache>
            </c:numRef>
          </c:val>
          <c:extLst>
            <c:ext xmlns:c16="http://schemas.microsoft.com/office/drawing/2014/chart" uri="{C3380CC4-5D6E-409C-BE32-E72D297353CC}">
              <c16:uniqueId val="{00000003-B555-46A2-992B-CBCADD8C7B16}"/>
            </c:ext>
          </c:extLst>
        </c:ser>
        <c:ser>
          <c:idx val="1"/>
          <c:order val="1"/>
          <c:tx>
            <c:strRef>
              <c:f>Part121_DefiningEvent!$C$2</c:f>
              <c:strCache>
                <c:ptCount val="1"/>
                <c:pt idx="0">
                  <c:v>Non-Fatal</c:v>
                </c:pt>
              </c:strCache>
            </c:strRef>
          </c:tx>
          <c:spPr>
            <a:solidFill>
              <a:srgbClr val="67A3F3"/>
            </a:solidFill>
            <a:ln w="6350">
              <a:solidFill>
                <a:srgbClr val="1A3B69"/>
              </a:solidFill>
              <a:prstDash val="solid"/>
            </a:ln>
          </c:spPr>
          <c:invertIfNegative val="0"/>
          <c:cat>
            <c:strRef>
              <c:f>Part121_DefiningEvent!$A$3:$A$12</c:f>
              <c:strCache>
                <c:ptCount val="10"/>
                <c:pt idx="0">
                  <c:v>Turbulence Encounter</c:v>
                </c:pt>
                <c:pt idx="1">
                  <c:v>Cabin Safety Events</c:v>
                </c:pt>
                <c:pt idx="2">
                  <c:v>Abnormal Runway Contact</c:v>
                </c:pt>
                <c:pt idx="3">
                  <c:v>Ground Collision</c:v>
                </c:pt>
                <c:pt idx="4">
                  <c:v>System Malfunction (Powerplant)</c:v>
                </c:pt>
                <c:pt idx="5">
                  <c:v>Abrupt Maneuver</c:v>
                </c:pt>
                <c:pt idx="6">
                  <c:v>Fire/Smoke (Non-Impact)</c:v>
                </c:pt>
                <c:pt idx="7">
                  <c:v>Ground Handling</c:v>
                </c:pt>
                <c:pt idx="8">
                  <c:v>Runway Excursion</c:v>
                </c:pt>
                <c:pt idx="9">
                  <c:v>System Malfunction (Non-Powerplant)</c:v>
                </c:pt>
              </c:strCache>
            </c:strRef>
          </c:cat>
          <c:val>
            <c:numRef>
              <c:f>Part121_DefiningEvent!$C$3:$C$12</c:f>
              <c:numCache>
                <c:formatCode>General</c:formatCode>
                <c:ptCount val="10"/>
                <c:pt idx="0">
                  <c:v>10</c:v>
                </c:pt>
                <c:pt idx="1">
                  <c:v>7</c:v>
                </c:pt>
                <c:pt idx="2">
                  <c:v>5</c:v>
                </c:pt>
                <c:pt idx="3">
                  <c:v>4</c:v>
                </c:pt>
                <c:pt idx="4">
                  <c:v>0</c:v>
                </c:pt>
                <c:pt idx="5">
                  <c:v>1</c:v>
                </c:pt>
                <c:pt idx="6">
                  <c:v>1</c:v>
                </c:pt>
                <c:pt idx="7">
                  <c:v>1</c:v>
                </c:pt>
                <c:pt idx="8">
                  <c:v>1</c:v>
                </c:pt>
                <c:pt idx="9">
                  <c:v>1</c:v>
                </c:pt>
              </c:numCache>
            </c:numRef>
          </c:val>
          <c:extLst>
            <c:ext xmlns:c16="http://schemas.microsoft.com/office/drawing/2014/chart" uri="{C3380CC4-5D6E-409C-BE32-E72D297353CC}">
              <c16:uniqueId val="{00000004-B555-46A2-992B-CBCADD8C7B16}"/>
            </c:ext>
          </c:extLst>
        </c:ser>
        <c:dLbls>
          <c:showLegendKey val="0"/>
          <c:showVal val="0"/>
          <c:showCatName val="0"/>
          <c:showSerName val="0"/>
          <c:showPercent val="0"/>
          <c:showBubbleSize val="0"/>
        </c:dLbls>
        <c:gapWidth val="36"/>
        <c:overlap val="100"/>
        <c:axId val="543995400"/>
        <c:axId val="543995728"/>
      </c:barChart>
      <c:catAx>
        <c:axId val="543995400"/>
        <c:scaling>
          <c:orientation val="maxMin"/>
        </c:scaling>
        <c:delete val="0"/>
        <c:axPos val="l"/>
        <c:title>
          <c:tx>
            <c:strRef>
              <c:f>Part121_DefiningEvent!$A$2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43995728"/>
        <c:crosses val="autoZero"/>
        <c:auto val="1"/>
        <c:lblAlgn val="ctr"/>
        <c:lblOffset val="0"/>
        <c:noMultiLvlLbl val="0"/>
      </c:catAx>
      <c:valAx>
        <c:axId val="54399572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43995400"/>
        <c:crosses val="autoZero"/>
        <c:crossBetween val="between"/>
      </c:valAx>
      <c:spPr>
        <a:solidFill>
          <a:srgbClr val="FFFFFF"/>
        </a:solidFill>
        <a:ln w="6350">
          <a:solidFill>
            <a:srgbClr val="A5A5A5"/>
          </a:solidFill>
        </a:ln>
      </c:spPr>
    </c:plotArea>
    <c:legend>
      <c:legendPos val="b"/>
      <c:layout>
        <c:manualLayout>
          <c:xMode val="edge"/>
          <c:yMode val="edge"/>
          <c:x val="0.7188937007874015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Part121_PhaseOfFlight!$B$2</c:f>
              <c:strCache>
                <c:ptCount val="1"/>
                <c:pt idx="0">
                  <c:v>Fatal</c:v>
                </c:pt>
              </c:strCache>
            </c:strRef>
          </c:tx>
          <c:spPr>
            <a:solidFill>
              <a:srgbClr val="FDC367"/>
            </a:solidFill>
            <a:ln w="6350">
              <a:solidFill>
                <a:srgbClr val="1A3B69"/>
              </a:solidFill>
              <a:prstDash val="solid"/>
            </a:ln>
          </c:spPr>
          <c:invertIfNegative val="0"/>
          <c:cat>
            <c:strRef>
              <c:f>Part121_PhaseOfFlight!$A$3:$A$9</c:f>
              <c:strCache>
                <c:ptCount val="7"/>
                <c:pt idx="0">
                  <c:v>En Route</c:v>
                </c:pt>
                <c:pt idx="1">
                  <c:v>Landing</c:v>
                </c:pt>
                <c:pt idx="2">
                  <c:v>Standing</c:v>
                </c:pt>
                <c:pt idx="3">
                  <c:v>Taxi</c:v>
                </c:pt>
                <c:pt idx="4">
                  <c:v>Approach</c:v>
                </c:pt>
                <c:pt idx="5">
                  <c:v>Initial Climb</c:v>
                </c:pt>
                <c:pt idx="6">
                  <c:v>Pushback/Towing</c:v>
                </c:pt>
              </c:strCache>
            </c:strRef>
          </c:cat>
          <c:val>
            <c:numRef>
              <c:f>Part121_PhaseOfFlight!$B$3:$B$9</c:f>
              <c:numCache>
                <c:formatCode>General</c:formatCode>
                <c:ptCount val="7"/>
                <c:pt idx="0">
                  <c:v>1</c:v>
                </c:pt>
                <c:pt idx="1">
                  <c:v>0</c:v>
                </c:pt>
                <c:pt idx="2">
                  <c:v>0</c:v>
                </c:pt>
                <c:pt idx="3">
                  <c:v>0</c:v>
                </c:pt>
                <c:pt idx="4">
                  <c:v>0</c:v>
                </c:pt>
                <c:pt idx="5">
                  <c:v>0</c:v>
                </c:pt>
                <c:pt idx="6">
                  <c:v>0</c:v>
                </c:pt>
              </c:numCache>
            </c:numRef>
          </c:val>
          <c:extLst>
            <c:ext xmlns:c16="http://schemas.microsoft.com/office/drawing/2014/chart" uri="{C3380CC4-5D6E-409C-BE32-E72D297353CC}">
              <c16:uniqueId val="{00000003-93E8-4091-A9C6-41FEB82ED512}"/>
            </c:ext>
          </c:extLst>
        </c:ser>
        <c:ser>
          <c:idx val="1"/>
          <c:order val="1"/>
          <c:tx>
            <c:strRef>
              <c:f>Part121_PhaseOfFlight!$C$2</c:f>
              <c:strCache>
                <c:ptCount val="1"/>
                <c:pt idx="0">
                  <c:v>Non-Fatal</c:v>
                </c:pt>
              </c:strCache>
            </c:strRef>
          </c:tx>
          <c:spPr>
            <a:solidFill>
              <a:srgbClr val="67A3F3"/>
            </a:solidFill>
            <a:ln w="6350">
              <a:solidFill>
                <a:srgbClr val="1A3B69"/>
              </a:solidFill>
              <a:prstDash val="solid"/>
            </a:ln>
          </c:spPr>
          <c:invertIfNegative val="0"/>
          <c:cat>
            <c:strRef>
              <c:f>Part121_PhaseOfFlight!$A$3:$A$9</c:f>
              <c:strCache>
                <c:ptCount val="7"/>
                <c:pt idx="0">
                  <c:v>En Route</c:v>
                </c:pt>
                <c:pt idx="1">
                  <c:v>Landing</c:v>
                </c:pt>
                <c:pt idx="2">
                  <c:v>Standing</c:v>
                </c:pt>
                <c:pt idx="3">
                  <c:v>Taxi</c:v>
                </c:pt>
                <c:pt idx="4">
                  <c:v>Approach</c:v>
                </c:pt>
                <c:pt idx="5">
                  <c:v>Initial Climb</c:v>
                </c:pt>
                <c:pt idx="6">
                  <c:v>Pushback/Towing</c:v>
                </c:pt>
              </c:strCache>
            </c:strRef>
          </c:cat>
          <c:val>
            <c:numRef>
              <c:f>Part121_PhaseOfFlight!$C$3:$C$9</c:f>
              <c:numCache>
                <c:formatCode>General</c:formatCode>
                <c:ptCount val="7"/>
                <c:pt idx="0">
                  <c:v>11</c:v>
                </c:pt>
                <c:pt idx="1">
                  <c:v>7</c:v>
                </c:pt>
                <c:pt idx="2">
                  <c:v>4</c:v>
                </c:pt>
                <c:pt idx="3">
                  <c:v>4</c:v>
                </c:pt>
                <c:pt idx="4">
                  <c:v>2</c:v>
                </c:pt>
                <c:pt idx="5">
                  <c:v>2</c:v>
                </c:pt>
                <c:pt idx="6">
                  <c:v>1</c:v>
                </c:pt>
              </c:numCache>
            </c:numRef>
          </c:val>
          <c:extLst>
            <c:ext xmlns:c16="http://schemas.microsoft.com/office/drawing/2014/chart" uri="{C3380CC4-5D6E-409C-BE32-E72D297353CC}">
              <c16:uniqueId val="{00000004-93E8-4091-A9C6-41FEB82ED512}"/>
            </c:ext>
          </c:extLst>
        </c:ser>
        <c:dLbls>
          <c:showLegendKey val="0"/>
          <c:showVal val="0"/>
          <c:showCatName val="0"/>
          <c:showSerName val="0"/>
          <c:showPercent val="0"/>
          <c:showBubbleSize val="0"/>
        </c:dLbls>
        <c:gapWidth val="36"/>
        <c:overlap val="100"/>
        <c:axId val="545261832"/>
        <c:axId val="545266096"/>
      </c:barChart>
      <c:catAx>
        <c:axId val="545261832"/>
        <c:scaling>
          <c:orientation val="maxMin"/>
        </c:scaling>
        <c:delete val="0"/>
        <c:axPos val="l"/>
        <c:title>
          <c:tx>
            <c:strRef>
              <c:f>Part121_PhaseOfFlight!$A$2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45266096"/>
        <c:crosses val="autoZero"/>
        <c:auto val="1"/>
        <c:lblAlgn val="ctr"/>
        <c:lblOffset val="0"/>
        <c:noMultiLvlLbl val="0"/>
      </c:catAx>
      <c:valAx>
        <c:axId val="545266096"/>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45261832"/>
        <c:crosses val="autoZero"/>
        <c:crossBetween val="between"/>
      </c:valAx>
      <c:spPr>
        <a:solidFill>
          <a:srgbClr val="FFFFFF"/>
        </a:solidFill>
        <a:ln w="6350">
          <a:solidFill>
            <a:srgbClr val="A5A5A5"/>
          </a:solidFill>
        </a:ln>
      </c:spPr>
    </c:plotArea>
    <c:legend>
      <c:legendPos val="b"/>
      <c:layout>
        <c:manualLayout>
          <c:xMode val="edge"/>
          <c:yMode val="edge"/>
          <c:x val="0.7188937007874015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Part121_FlightHours!$B$2</c:f>
              <c:strCache>
                <c:ptCount val="1"/>
                <c:pt idx="0">
                  <c:v>Flight Hours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numRef>
              <c:f>Part121_FlightHours!$A$3:$A$12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Part121_FlightHours!$B$3:$B$12</c:f>
              <c:numCache>
                <c:formatCode>General</c:formatCode>
                <c:ptCount val="10"/>
                <c:pt idx="0">
                  <c:v>176.26831999999999</c:v>
                </c:pt>
                <c:pt idx="1">
                  <c:v>177.50986</c:v>
                </c:pt>
                <c:pt idx="2">
                  <c:v>179.62965</c:v>
                </c:pt>
                <c:pt idx="3">
                  <c:v>177.22236000000001</c:v>
                </c:pt>
                <c:pt idx="4">
                  <c:v>177.79641000000001</c:v>
                </c:pt>
                <c:pt idx="5">
                  <c:v>177.42825999999999</c:v>
                </c:pt>
                <c:pt idx="6">
                  <c:v>179.2578</c:v>
                </c:pt>
                <c:pt idx="7">
                  <c:v>182.94057000000001</c:v>
                </c:pt>
                <c:pt idx="8">
                  <c:v>185.81388000000001</c:v>
                </c:pt>
                <c:pt idx="9">
                  <c:v>192.88296</c:v>
                </c:pt>
              </c:numCache>
            </c:numRef>
          </c:val>
          <c:smooth val="0"/>
          <c:extLst>
            <c:ext xmlns:c16="http://schemas.microsoft.com/office/drawing/2014/chart" uri="{C3380CC4-5D6E-409C-BE32-E72D297353CC}">
              <c16:uniqueId val="{00000003-BC6E-436F-8F39-7E78909582B9}"/>
            </c:ext>
          </c:extLst>
        </c:ser>
        <c:dLbls>
          <c:showLegendKey val="0"/>
          <c:showVal val="0"/>
          <c:showCatName val="0"/>
          <c:showSerName val="0"/>
          <c:showPercent val="0"/>
          <c:showBubbleSize val="0"/>
        </c:dLbls>
        <c:marker val="1"/>
        <c:smooth val="0"/>
        <c:axId val="545649320"/>
        <c:axId val="545281608"/>
      </c:lineChart>
      <c:catAx>
        <c:axId val="545649320"/>
        <c:scaling>
          <c:orientation val="minMax"/>
        </c:scaling>
        <c:delete val="0"/>
        <c:axPos val="b"/>
        <c:title>
          <c:tx>
            <c:strRef>
              <c:f>Part121_FlightHours!$A$2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45281608"/>
        <c:crosses val="autoZero"/>
        <c:auto val="1"/>
        <c:lblAlgn val="ctr"/>
        <c:lblOffset val="0"/>
        <c:noMultiLvlLbl val="0"/>
      </c:catAx>
      <c:valAx>
        <c:axId val="545281608"/>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545649320"/>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Part121_Departures!$B$2</c:f>
              <c:strCache>
                <c:ptCount val="1"/>
                <c:pt idx="0">
                  <c:v>Departures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numRef>
              <c:f>Part121_Departures!$A$3:$A$12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Part121_Departures!$B$3:$B$12</c:f>
              <c:numCache>
                <c:formatCode>General</c:formatCode>
                <c:ptCount val="10"/>
                <c:pt idx="0">
                  <c:v>97.050560000000004</c:v>
                </c:pt>
                <c:pt idx="1">
                  <c:v>96.338459999999998</c:v>
                </c:pt>
                <c:pt idx="2">
                  <c:v>95.839470000000006</c:v>
                </c:pt>
                <c:pt idx="3">
                  <c:v>93.906779999999998</c:v>
                </c:pt>
                <c:pt idx="4">
                  <c:v>94.018960000000007</c:v>
                </c:pt>
                <c:pt idx="5">
                  <c:v>91.787360000000007</c:v>
                </c:pt>
                <c:pt idx="6">
                  <c:v>91.071709999999996</c:v>
                </c:pt>
                <c:pt idx="7">
                  <c:v>92.42998</c:v>
                </c:pt>
                <c:pt idx="8">
                  <c:v>92.742379999999997</c:v>
                </c:pt>
                <c:pt idx="9">
                  <c:v>95.261030000000005</c:v>
                </c:pt>
              </c:numCache>
            </c:numRef>
          </c:val>
          <c:smooth val="0"/>
          <c:extLst>
            <c:ext xmlns:c16="http://schemas.microsoft.com/office/drawing/2014/chart" uri="{C3380CC4-5D6E-409C-BE32-E72D297353CC}">
              <c16:uniqueId val="{00000003-8FDD-4700-9D16-732F2E11E8F9}"/>
            </c:ext>
          </c:extLst>
        </c:ser>
        <c:dLbls>
          <c:showLegendKey val="0"/>
          <c:showVal val="0"/>
          <c:showCatName val="0"/>
          <c:showSerName val="0"/>
          <c:showPercent val="0"/>
          <c:showBubbleSize val="0"/>
        </c:dLbls>
        <c:marker val="1"/>
        <c:smooth val="0"/>
        <c:axId val="543990808"/>
        <c:axId val="545651288"/>
      </c:lineChart>
      <c:catAx>
        <c:axId val="543990808"/>
        <c:scaling>
          <c:orientation val="minMax"/>
        </c:scaling>
        <c:delete val="0"/>
        <c:axPos val="b"/>
        <c:title>
          <c:tx>
            <c:strRef>
              <c:f>Part121_Departures!$A$2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45651288"/>
        <c:crosses val="autoZero"/>
        <c:auto val="1"/>
        <c:lblAlgn val="ctr"/>
        <c:lblOffset val="0"/>
        <c:noMultiLvlLbl val="0"/>
      </c:catAx>
      <c:valAx>
        <c:axId val="545651288"/>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spPr>
          <a:ln w="6350">
            <a:solidFill>
              <a:srgbClr val="1A3B69"/>
            </a:solidFill>
          </a:ln>
        </c:spPr>
        <c:crossAx val="543990808"/>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Part121_Enplanements!$B$2</c:f>
              <c:strCache>
                <c:ptCount val="1"/>
                <c:pt idx="0">
                  <c:v>Passengers (100,000s)</c:v>
                </c:pt>
              </c:strCache>
            </c:strRef>
          </c:tx>
          <c:spPr>
            <a:ln w="25400">
              <a:solidFill>
                <a:srgbClr val="67A3F3"/>
              </a:solidFill>
              <a:prstDash val="solid"/>
            </a:ln>
            <a:effectLst/>
          </c:spPr>
          <c:marker>
            <c:symbol val="diamond"/>
            <c:size val="8"/>
            <c:spPr>
              <a:solidFill>
                <a:srgbClr val="67A3F3"/>
              </a:solidFill>
              <a:ln w="3175">
                <a:solidFill>
                  <a:srgbClr val="1A3B69"/>
                </a:solidFill>
                <a:prstDash val="solid"/>
              </a:ln>
              <a:effectLst/>
            </c:spPr>
          </c:marker>
          <c:cat>
            <c:numRef>
              <c:f>Part121_Enplanements!$A$3:$A$12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Part121_Enplanements!$B$3:$B$12</c:f>
              <c:numCache>
                <c:formatCode>General</c:formatCode>
                <c:ptCount val="10"/>
                <c:pt idx="0">
                  <c:v>7061.0635000000002</c:v>
                </c:pt>
                <c:pt idx="1">
                  <c:v>7232.9118099999996</c:v>
                </c:pt>
                <c:pt idx="2">
                  <c:v>7341.54709</c:v>
                </c:pt>
                <c:pt idx="3">
                  <c:v>7399.77459</c:v>
                </c:pt>
                <c:pt idx="4">
                  <c:v>7459.9641899999997</c:v>
                </c:pt>
                <c:pt idx="5">
                  <c:v>7660.4317899999996</c:v>
                </c:pt>
                <c:pt idx="6">
                  <c:v>8010.8341899999996</c:v>
                </c:pt>
                <c:pt idx="7">
                  <c:v>8263.3292299999994</c:v>
                </c:pt>
                <c:pt idx="8">
                  <c:v>8513.0168200000007</c:v>
                </c:pt>
                <c:pt idx="9">
                  <c:v>8908.6147500000006</c:v>
                </c:pt>
              </c:numCache>
            </c:numRef>
          </c:val>
          <c:smooth val="0"/>
          <c:extLst>
            <c:ext xmlns:c16="http://schemas.microsoft.com/office/drawing/2014/chart" uri="{C3380CC4-5D6E-409C-BE32-E72D297353CC}">
              <c16:uniqueId val="{00000003-4C86-47FF-BDA4-314B771E3AF2}"/>
            </c:ext>
          </c:extLst>
        </c:ser>
        <c:dLbls>
          <c:showLegendKey val="0"/>
          <c:showVal val="0"/>
          <c:showCatName val="0"/>
          <c:showSerName val="0"/>
          <c:showPercent val="0"/>
          <c:showBubbleSize val="0"/>
        </c:dLbls>
        <c:marker val="1"/>
        <c:smooth val="0"/>
        <c:axId val="547780120"/>
        <c:axId val="547775200"/>
      </c:lineChart>
      <c:catAx>
        <c:axId val="547780120"/>
        <c:scaling>
          <c:orientation val="minMax"/>
        </c:scaling>
        <c:delete val="0"/>
        <c:axPos val="b"/>
        <c:title>
          <c:tx>
            <c:strRef>
              <c:f>Part121_Enplanements!$A$2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47775200"/>
        <c:crosses val="autoZero"/>
        <c:auto val="1"/>
        <c:lblAlgn val="ctr"/>
        <c:lblOffset val="0"/>
        <c:noMultiLvlLbl val="0"/>
      </c:catAx>
      <c:valAx>
        <c:axId val="547775200"/>
        <c:scaling>
          <c:orientation val="minMax"/>
          <c:min val="0"/>
        </c:scaling>
        <c:delete val="0"/>
        <c:axPos val="l"/>
        <c:title>
          <c:tx>
            <c:rich>
              <a:bodyPr/>
              <a:lstStyle/>
              <a:p>
                <a:pPr>
                  <a:defRPr/>
                </a:pPr>
                <a:r>
                  <a:rPr lang="en-US"/>
                  <a:t>Passenger Enplanements (100,000s)</a:t>
                </a:r>
              </a:p>
            </c:rich>
          </c:tx>
          <c:overlay val="0"/>
        </c:title>
        <c:numFmt formatCode="#,##0" sourceLinked="0"/>
        <c:majorTickMark val="out"/>
        <c:minorTickMark val="none"/>
        <c:tickLblPos val="nextTo"/>
        <c:spPr>
          <a:ln w="6350">
            <a:solidFill>
              <a:srgbClr val="1A3B69"/>
            </a:solidFill>
          </a:ln>
        </c:spPr>
        <c:crossAx val="547780120"/>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21</xdr:col>
      <xdr:colOff>3175</xdr:colOff>
      <xdr:row>28</xdr:row>
      <xdr:rowOff>177800</xdr:rowOff>
    </xdr:to>
    <xdr:graphicFrame macro="">
      <xdr:nvGraphicFramePr>
        <xdr:cNvPr id="2" name="Chart 1">
          <a:extLst>
            <a:ext uri="{FF2B5EF4-FFF2-40B4-BE49-F238E27FC236}">
              <a16:creationId xmlns:a16="http://schemas.microsoft.com/office/drawing/2014/main" id="{9C5EA14A-313D-4E16-AE16-CA6A2166A1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2089150</xdr:colOff>
      <xdr:row>3</xdr:row>
      <xdr:rowOff>63500</xdr:rowOff>
    </xdr:from>
    <xdr:to>
      <xdr:col>15</xdr:col>
      <xdr:colOff>279400</xdr:colOff>
      <xdr:row>28</xdr:row>
      <xdr:rowOff>177800</xdr:rowOff>
    </xdr:to>
    <xdr:graphicFrame macro="">
      <xdr:nvGraphicFramePr>
        <xdr:cNvPr id="2" name="Chart 1">
          <a:extLst>
            <a:ext uri="{FF2B5EF4-FFF2-40B4-BE49-F238E27FC236}">
              <a16:creationId xmlns:a16="http://schemas.microsoft.com/office/drawing/2014/main" id="{E9698F59-6189-4F24-A8AD-F02A5248F6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365125</xdr:colOff>
      <xdr:row>3</xdr:row>
      <xdr:rowOff>63500</xdr:rowOff>
    </xdr:from>
    <xdr:to>
      <xdr:col>18</xdr:col>
      <xdr:colOff>60325</xdr:colOff>
      <xdr:row>28</xdr:row>
      <xdr:rowOff>177800</xdr:rowOff>
    </xdr:to>
    <xdr:graphicFrame macro="">
      <xdr:nvGraphicFramePr>
        <xdr:cNvPr id="2" name="Chart 1">
          <a:extLst>
            <a:ext uri="{FF2B5EF4-FFF2-40B4-BE49-F238E27FC236}">
              <a16:creationId xmlns:a16="http://schemas.microsoft.com/office/drawing/2014/main" id="{EF5775C6-433C-4713-9C77-023EB0B6CB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431800</xdr:colOff>
      <xdr:row>3</xdr:row>
      <xdr:rowOff>63500</xdr:rowOff>
    </xdr:from>
    <xdr:to>
      <xdr:col>20</xdr:col>
      <xdr:colOff>127000</xdr:colOff>
      <xdr:row>28</xdr:row>
      <xdr:rowOff>177800</xdr:rowOff>
    </xdr:to>
    <xdr:graphicFrame macro="">
      <xdr:nvGraphicFramePr>
        <xdr:cNvPr id="2" name="Chart 1">
          <a:extLst>
            <a:ext uri="{FF2B5EF4-FFF2-40B4-BE49-F238E27FC236}">
              <a16:creationId xmlns:a16="http://schemas.microsoft.com/office/drawing/2014/main" id="{2A8F5639-DCA8-4D7A-86BD-ACE8CBBF3E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18</xdr:col>
      <xdr:colOff>574675</xdr:colOff>
      <xdr:row>28</xdr:row>
      <xdr:rowOff>177800</xdr:rowOff>
    </xdr:to>
    <xdr:graphicFrame macro="">
      <xdr:nvGraphicFramePr>
        <xdr:cNvPr id="2" name="Chart 1">
          <a:extLst>
            <a:ext uri="{FF2B5EF4-FFF2-40B4-BE49-F238E27FC236}">
              <a16:creationId xmlns:a16="http://schemas.microsoft.com/office/drawing/2014/main" id="{D258D1E3-2806-49DC-AD8B-06343513F5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19</xdr:col>
      <xdr:colOff>22225</xdr:colOff>
      <xdr:row>28</xdr:row>
      <xdr:rowOff>177800</xdr:rowOff>
    </xdr:to>
    <xdr:graphicFrame macro="">
      <xdr:nvGraphicFramePr>
        <xdr:cNvPr id="2" name="Chart 1">
          <a:extLst>
            <a:ext uri="{FF2B5EF4-FFF2-40B4-BE49-F238E27FC236}">
              <a16:creationId xmlns:a16="http://schemas.microsoft.com/office/drawing/2014/main" id="{8DE1411A-7345-443D-9455-412CFF7DAA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317500</xdr:colOff>
      <xdr:row>3</xdr:row>
      <xdr:rowOff>63500</xdr:rowOff>
    </xdr:from>
    <xdr:to>
      <xdr:col>19</xdr:col>
      <xdr:colOff>12700</xdr:colOff>
      <xdr:row>28</xdr:row>
      <xdr:rowOff>177800</xdr:rowOff>
    </xdr:to>
    <xdr:graphicFrame macro="">
      <xdr:nvGraphicFramePr>
        <xdr:cNvPr id="2" name="Chart 1">
          <a:extLst>
            <a:ext uri="{FF2B5EF4-FFF2-40B4-BE49-F238E27FC236}">
              <a16:creationId xmlns:a16="http://schemas.microsoft.com/office/drawing/2014/main" id="{C2D665FF-AFF5-4FEF-8231-9CAAC892DD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C7DBC-4D19-4073-9670-80923228EBEF}">
  <dimension ref="A1:B34"/>
  <sheetViews>
    <sheetView tabSelected="1" workbookViewId="0"/>
  </sheetViews>
  <sheetFormatPr defaultRowHeight="15" x14ac:dyDescent="0.25"/>
  <cols>
    <col min="1" max="1" width="21.7109375" style="3" bestFit="1" customWidth="1"/>
    <col min="2" max="2" width="128.5703125" style="2" customWidth="1"/>
    <col min="3" max="16384" width="9.140625" style="3"/>
  </cols>
  <sheetData>
    <row r="1" spans="1:2" x14ac:dyDescent="0.25">
      <c r="A1" s="1" t="s">
        <v>18</v>
      </c>
    </row>
    <row r="2" spans="1:2" ht="30" x14ac:dyDescent="0.25">
      <c r="A2" s="4" t="s">
        <v>0</v>
      </c>
      <c r="B2" s="2" t="s">
        <v>1</v>
      </c>
    </row>
    <row r="3" spans="1:2" x14ac:dyDescent="0.25">
      <c r="A3" s="4" t="s">
        <v>2</v>
      </c>
      <c r="B3" s="2" t="s">
        <v>3</v>
      </c>
    </row>
    <row r="4" spans="1:2" x14ac:dyDescent="0.25">
      <c r="A4" s="4" t="s">
        <v>4</v>
      </c>
      <c r="B4" s="2" t="s">
        <v>5</v>
      </c>
    </row>
    <row r="5" spans="1:2" ht="30" x14ac:dyDescent="0.25">
      <c r="A5" s="4" t="s">
        <v>6</v>
      </c>
      <c r="B5" s="2" t="s">
        <v>7</v>
      </c>
    </row>
    <row r="6" spans="1:2" ht="30" x14ac:dyDescent="0.25">
      <c r="A6" s="4" t="s">
        <v>8</v>
      </c>
      <c r="B6" s="2" t="s">
        <v>9</v>
      </c>
    </row>
    <row r="7" spans="1:2" ht="30" x14ac:dyDescent="0.25">
      <c r="A7" s="4" t="s">
        <v>10</v>
      </c>
      <c r="B7" s="2" t="s">
        <v>11</v>
      </c>
    </row>
    <row r="8" spans="1:2" x14ac:dyDescent="0.25">
      <c r="A8" s="4" t="s">
        <v>12</v>
      </c>
      <c r="B8" s="2" t="s">
        <v>13</v>
      </c>
    </row>
    <row r="9" spans="1:2" x14ac:dyDescent="0.25">
      <c r="A9" s="4" t="s">
        <v>14</v>
      </c>
      <c r="B9" s="2" t="s">
        <v>15</v>
      </c>
    </row>
    <row r="10" spans="1:2" x14ac:dyDescent="0.25">
      <c r="A10" s="4" t="s">
        <v>16</v>
      </c>
      <c r="B10" s="2" t="s">
        <v>17</v>
      </c>
    </row>
    <row r="12" spans="1:2" x14ac:dyDescent="0.25">
      <c r="A12" s="1" t="s">
        <v>270</v>
      </c>
    </row>
    <row r="13" spans="1:2" ht="90" x14ac:dyDescent="0.25">
      <c r="A13" s="4" t="s">
        <v>20</v>
      </c>
      <c r="B13" s="2" t="s">
        <v>271</v>
      </c>
    </row>
    <row r="14" spans="1:2" ht="30" x14ac:dyDescent="0.25">
      <c r="A14" s="4" t="s">
        <v>21</v>
      </c>
      <c r="B14" s="2" t="s">
        <v>272</v>
      </c>
    </row>
    <row r="15" spans="1:2" x14ac:dyDescent="0.25">
      <c r="A15" s="4" t="s">
        <v>22</v>
      </c>
      <c r="B15" s="2" t="s">
        <v>273</v>
      </c>
    </row>
    <row r="16" spans="1:2" ht="75" x14ac:dyDescent="0.25">
      <c r="A16" s="4" t="s">
        <v>23</v>
      </c>
      <c r="B16" s="2" t="s">
        <v>274</v>
      </c>
    </row>
    <row r="17" spans="1:2" ht="75" x14ac:dyDescent="0.25">
      <c r="A17" s="4" t="s">
        <v>24</v>
      </c>
      <c r="B17" s="2" t="s">
        <v>274</v>
      </c>
    </row>
    <row r="18" spans="1:2" x14ac:dyDescent="0.25">
      <c r="A18" s="4" t="s">
        <v>25</v>
      </c>
      <c r="B18" s="2" t="s">
        <v>275</v>
      </c>
    </row>
    <row r="19" spans="1:2" ht="30" x14ac:dyDescent="0.25">
      <c r="A19" s="4" t="s">
        <v>26</v>
      </c>
      <c r="B19" s="2" t="s">
        <v>276</v>
      </c>
    </row>
    <row r="20" spans="1:2" x14ac:dyDescent="0.25">
      <c r="A20" s="4" t="s">
        <v>27</v>
      </c>
      <c r="B20" s="2" t="s">
        <v>277</v>
      </c>
    </row>
    <row r="21" spans="1:2" x14ac:dyDescent="0.25">
      <c r="A21" s="4" t="s">
        <v>28</v>
      </c>
      <c r="B21" s="2" t="s">
        <v>278</v>
      </c>
    </row>
    <row r="22" spans="1:2" x14ac:dyDescent="0.25">
      <c r="A22" s="4" t="s">
        <v>29</v>
      </c>
      <c r="B22" s="2" t="s">
        <v>279</v>
      </c>
    </row>
    <row r="23" spans="1:2" ht="30" x14ac:dyDescent="0.25">
      <c r="A23" s="4" t="s">
        <v>30</v>
      </c>
      <c r="B23" s="2" t="s">
        <v>280</v>
      </c>
    </row>
    <row r="24" spans="1:2" ht="30" x14ac:dyDescent="0.25">
      <c r="A24" s="4" t="s">
        <v>31</v>
      </c>
      <c r="B24" s="2" t="s">
        <v>281</v>
      </c>
    </row>
    <row r="25" spans="1:2" ht="45" x14ac:dyDescent="0.25">
      <c r="A25" s="4" t="s">
        <v>32</v>
      </c>
      <c r="B25" s="2" t="s">
        <v>282</v>
      </c>
    </row>
    <row r="26" spans="1:2" ht="30" x14ac:dyDescent="0.25">
      <c r="A26" s="4" t="s">
        <v>33</v>
      </c>
      <c r="B26" s="2" t="s">
        <v>283</v>
      </c>
    </row>
    <row r="27" spans="1:2" ht="45" x14ac:dyDescent="0.25">
      <c r="A27" s="4" t="s">
        <v>34</v>
      </c>
      <c r="B27" s="2" t="s">
        <v>284</v>
      </c>
    </row>
    <row r="28" spans="1:2" ht="30" x14ac:dyDescent="0.25">
      <c r="A28" s="4" t="s">
        <v>35</v>
      </c>
      <c r="B28" s="2" t="s">
        <v>285</v>
      </c>
    </row>
    <row r="29" spans="1:2" ht="60" x14ac:dyDescent="0.25">
      <c r="A29" s="4" t="s">
        <v>36</v>
      </c>
      <c r="B29" s="2" t="s">
        <v>286</v>
      </c>
    </row>
    <row r="30" spans="1:2" ht="60" x14ac:dyDescent="0.25">
      <c r="A30" s="4" t="s">
        <v>37</v>
      </c>
      <c r="B30" s="2" t="s">
        <v>287</v>
      </c>
    </row>
    <row r="31" spans="1:2" ht="30" x14ac:dyDescent="0.25">
      <c r="A31" s="4" t="s">
        <v>38</v>
      </c>
      <c r="B31" s="2" t="s">
        <v>288</v>
      </c>
    </row>
    <row r="32" spans="1:2" ht="30" x14ac:dyDescent="0.25">
      <c r="A32" s="4" t="s">
        <v>39</v>
      </c>
      <c r="B32" s="2" t="s">
        <v>289</v>
      </c>
    </row>
    <row r="33" spans="1:2" ht="30" x14ac:dyDescent="0.25">
      <c r="A33" s="4" t="s">
        <v>40</v>
      </c>
      <c r="B33" s="2" t="s">
        <v>290</v>
      </c>
    </row>
    <row r="34" spans="1:2" x14ac:dyDescent="0.25">
      <c r="A34" s="4" t="s">
        <v>41</v>
      </c>
      <c r="B34" s="2" t="s">
        <v>291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95242-55DD-4B3A-BF95-C19D9A52FF23}">
  <dimension ref="A1:B12"/>
  <sheetViews>
    <sheetView workbookViewId="0">
      <selection sqref="A1:XFD1"/>
    </sheetView>
  </sheetViews>
  <sheetFormatPr defaultRowHeight="15" x14ac:dyDescent="0.25"/>
  <cols>
    <col min="1" max="1" width="13.85546875" bestFit="1" customWidth="1"/>
    <col min="2" max="2" width="21" bestFit="1" customWidth="1"/>
  </cols>
  <sheetData>
    <row r="1" spans="1:2" s="9" customFormat="1" x14ac:dyDescent="0.25">
      <c r="A1" s="8" t="s">
        <v>268</v>
      </c>
    </row>
    <row r="2" spans="1:2" s="7" customFormat="1" x14ac:dyDescent="0.25">
      <c r="A2" s="7" t="s">
        <v>220</v>
      </c>
      <c r="B2" s="7" t="s">
        <v>269</v>
      </c>
    </row>
    <row r="3" spans="1:2" x14ac:dyDescent="0.25">
      <c r="A3">
        <v>2009</v>
      </c>
      <c r="B3">
        <v>7061.0635000000002</v>
      </c>
    </row>
    <row r="4" spans="1:2" x14ac:dyDescent="0.25">
      <c r="A4">
        <v>2010</v>
      </c>
      <c r="B4">
        <v>7232.9118099999996</v>
      </c>
    </row>
    <row r="5" spans="1:2" x14ac:dyDescent="0.25">
      <c r="A5">
        <v>2011</v>
      </c>
      <c r="B5">
        <v>7341.54709</v>
      </c>
    </row>
    <row r="6" spans="1:2" x14ac:dyDescent="0.25">
      <c r="A6">
        <v>2012</v>
      </c>
      <c r="B6">
        <v>7399.77459</v>
      </c>
    </row>
    <row r="7" spans="1:2" x14ac:dyDescent="0.25">
      <c r="A7">
        <v>2013</v>
      </c>
      <c r="B7">
        <v>7459.9641899999997</v>
      </c>
    </row>
    <row r="8" spans="1:2" x14ac:dyDescent="0.25">
      <c r="A8">
        <v>2014</v>
      </c>
      <c r="B8">
        <v>7660.4317899999996</v>
      </c>
    </row>
    <row r="9" spans="1:2" x14ac:dyDescent="0.25">
      <c r="A9">
        <v>2015</v>
      </c>
      <c r="B9">
        <v>8010.8341899999996</v>
      </c>
    </row>
    <row r="10" spans="1:2" x14ac:dyDescent="0.25">
      <c r="A10">
        <v>2016</v>
      </c>
      <c r="B10">
        <v>8263.3292299999994</v>
      </c>
    </row>
    <row r="11" spans="1:2" x14ac:dyDescent="0.25">
      <c r="A11">
        <v>2017</v>
      </c>
      <c r="B11">
        <v>8513.0168200000007</v>
      </c>
    </row>
    <row r="12" spans="1:2" x14ac:dyDescent="0.25">
      <c r="A12">
        <v>2018</v>
      </c>
      <c r="B12">
        <v>8908.6147500000006</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F7FB-06AC-4541-B885-BF725593A430}">
  <dimension ref="A1:V34"/>
  <sheetViews>
    <sheetView workbookViewId="0">
      <selection activeCell="V3" sqref="V3"/>
    </sheetView>
  </sheetViews>
  <sheetFormatPr defaultRowHeight="15" x14ac:dyDescent="0.25"/>
  <cols>
    <col min="1" max="1" width="13.5703125" bestFit="1" customWidth="1"/>
    <col min="2" max="2" width="12" bestFit="1" customWidth="1"/>
    <col min="3" max="3" width="10.7109375" bestFit="1" customWidth="1"/>
    <col min="4" max="4" width="8.42578125" bestFit="1" customWidth="1"/>
    <col min="5" max="5" width="9.85546875" bestFit="1" customWidth="1"/>
    <col min="6" max="6" width="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 bestFit="1" customWidth="1"/>
    <col min="20" max="20" width="11.42578125" bestFit="1" customWidth="1"/>
    <col min="21" max="21" width="14.85546875" bestFit="1" customWidth="1"/>
    <col min="22" max="22" width="15.42578125" bestFit="1" customWidth="1"/>
  </cols>
  <sheetData>
    <row r="1" spans="1:22" s="9" customFormat="1" x14ac:dyDescent="0.25">
      <c r="A1" s="8" t="s">
        <v>19</v>
      </c>
    </row>
    <row r="2" spans="1:22" s="7" customFormat="1" x14ac:dyDescent="0.25">
      <c r="A2" s="7" t="s">
        <v>20</v>
      </c>
      <c r="B2" s="7" t="s">
        <v>21</v>
      </c>
      <c r="C2" s="7" t="s">
        <v>22</v>
      </c>
      <c r="D2" s="7" t="s">
        <v>23</v>
      </c>
      <c r="E2" s="7" t="s">
        <v>24</v>
      </c>
      <c r="F2" s="7" t="s">
        <v>25</v>
      </c>
      <c r="G2" s="7" t="s">
        <v>26</v>
      </c>
      <c r="H2" s="7" t="s">
        <v>27</v>
      </c>
      <c r="I2" s="7" t="s">
        <v>28</v>
      </c>
      <c r="J2" s="7" t="s">
        <v>29</v>
      </c>
      <c r="K2" s="7" t="s">
        <v>30</v>
      </c>
      <c r="L2" s="7" t="s">
        <v>31</v>
      </c>
      <c r="M2" s="7" t="s">
        <v>32</v>
      </c>
      <c r="N2" s="7" t="s">
        <v>33</v>
      </c>
      <c r="O2" s="7" t="s">
        <v>34</v>
      </c>
      <c r="P2" s="7" t="s">
        <v>35</v>
      </c>
      <c r="Q2" s="7" t="s">
        <v>36</v>
      </c>
      <c r="R2" s="7" t="s">
        <v>37</v>
      </c>
      <c r="S2" s="7" t="s">
        <v>38</v>
      </c>
      <c r="T2" s="7" t="s">
        <v>39</v>
      </c>
      <c r="U2" s="7" t="s">
        <v>40</v>
      </c>
      <c r="V2" s="7" t="s">
        <v>41</v>
      </c>
    </row>
    <row r="3" spans="1:22" x14ac:dyDescent="0.25">
      <c r="A3" t="s">
        <v>42</v>
      </c>
      <c r="B3">
        <v>1</v>
      </c>
      <c r="C3" s="5">
        <v>43155</v>
      </c>
      <c r="D3" t="s">
        <v>43</v>
      </c>
      <c r="E3" t="s">
        <v>44</v>
      </c>
      <c r="F3" t="s">
        <v>45</v>
      </c>
      <c r="G3" t="s">
        <v>46</v>
      </c>
      <c r="H3" t="s">
        <v>47</v>
      </c>
      <c r="J3">
        <v>1</v>
      </c>
      <c r="K3" t="s">
        <v>48</v>
      </c>
      <c r="L3" t="s">
        <v>49</v>
      </c>
      <c r="M3" t="s">
        <v>50</v>
      </c>
      <c r="N3" t="s">
        <v>51</v>
      </c>
      <c r="O3" t="s">
        <v>52</v>
      </c>
      <c r="P3" t="s">
        <v>53</v>
      </c>
      <c r="Q3" t="s">
        <v>54</v>
      </c>
      <c r="S3" t="s">
        <v>55</v>
      </c>
      <c r="T3" t="s">
        <v>56</v>
      </c>
      <c r="U3" t="s">
        <v>57</v>
      </c>
      <c r="V3" s="6" t="str">
        <f>HYPERLINK("https://data.ntsb.gov/carol-repgen/api/Aviation/ReportMain/GenerateNewestReport/96802/pdf/","PDF Report")</f>
        <v>PDF Report</v>
      </c>
    </row>
    <row r="4" spans="1:22" x14ac:dyDescent="0.25">
      <c r="A4" t="s">
        <v>58</v>
      </c>
      <c r="B4">
        <v>1</v>
      </c>
      <c r="C4" s="5">
        <v>43207</v>
      </c>
      <c r="D4" t="s">
        <v>59</v>
      </c>
      <c r="E4" t="s">
        <v>60</v>
      </c>
      <c r="F4" t="s">
        <v>61</v>
      </c>
      <c r="G4" t="s">
        <v>62</v>
      </c>
      <c r="H4" t="s">
        <v>47</v>
      </c>
      <c r="I4">
        <v>1</v>
      </c>
      <c r="J4">
        <v>8</v>
      </c>
      <c r="K4" t="s">
        <v>63</v>
      </c>
      <c r="L4" t="s">
        <v>64</v>
      </c>
      <c r="M4" t="s">
        <v>50</v>
      </c>
      <c r="N4" t="s">
        <v>51</v>
      </c>
      <c r="O4" t="s">
        <v>52</v>
      </c>
      <c r="P4" t="s">
        <v>53</v>
      </c>
      <c r="Q4" t="s">
        <v>54</v>
      </c>
      <c r="S4" t="s">
        <v>65</v>
      </c>
      <c r="T4" t="s">
        <v>56</v>
      </c>
      <c r="U4" t="s">
        <v>57</v>
      </c>
      <c r="V4" s="6" t="str">
        <f>HYPERLINK("https://data.ntsb.gov/carol-repgen/api/Aviation/ReportMain/GenerateNewestReport/97056/pdf/","PDF Report")</f>
        <v>PDF Report</v>
      </c>
    </row>
    <row r="5" spans="1:22" x14ac:dyDescent="0.25">
      <c r="A5" t="s">
        <v>66</v>
      </c>
      <c r="B5">
        <v>1</v>
      </c>
      <c r="C5" s="5">
        <v>43208</v>
      </c>
      <c r="D5" t="s">
        <v>67</v>
      </c>
      <c r="E5" t="s">
        <v>68</v>
      </c>
      <c r="F5" t="s">
        <v>69</v>
      </c>
      <c r="G5" t="s">
        <v>70</v>
      </c>
      <c r="H5" t="s">
        <v>47</v>
      </c>
      <c r="K5" t="s">
        <v>49</v>
      </c>
      <c r="L5" t="s">
        <v>64</v>
      </c>
      <c r="M5" t="s">
        <v>50</v>
      </c>
      <c r="N5" t="s">
        <v>51</v>
      </c>
      <c r="O5" t="s">
        <v>71</v>
      </c>
      <c r="P5" t="s">
        <v>53</v>
      </c>
      <c r="Q5" t="s">
        <v>54</v>
      </c>
      <c r="S5" t="s">
        <v>72</v>
      </c>
      <c r="T5" t="s">
        <v>73</v>
      </c>
      <c r="U5" t="s">
        <v>57</v>
      </c>
      <c r="V5" s="6" t="str">
        <f>HYPERLINK("https://data.ntsb.gov/carol-repgen/api/Aviation/ReportMain/GenerateNewestReport/97065/pdf/","PDF Report")</f>
        <v>PDF Report</v>
      </c>
    </row>
    <row r="6" spans="1:22" x14ac:dyDescent="0.25">
      <c r="A6" t="s">
        <v>74</v>
      </c>
      <c r="B6">
        <v>1</v>
      </c>
      <c r="C6" s="5">
        <v>43210</v>
      </c>
      <c r="D6" t="s">
        <v>75</v>
      </c>
      <c r="E6" t="s">
        <v>76</v>
      </c>
      <c r="F6" t="s">
        <v>77</v>
      </c>
      <c r="G6" t="s">
        <v>78</v>
      </c>
      <c r="H6" t="s">
        <v>47</v>
      </c>
      <c r="K6" t="s">
        <v>49</v>
      </c>
      <c r="L6" t="s">
        <v>64</v>
      </c>
      <c r="M6" t="s">
        <v>50</v>
      </c>
      <c r="N6" t="s">
        <v>51</v>
      </c>
      <c r="O6" t="s">
        <v>52</v>
      </c>
      <c r="P6" t="s">
        <v>79</v>
      </c>
      <c r="Q6" t="s">
        <v>54</v>
      </c>
      <c r="S6" t="s">
        <v>80</v>
      </c>
      <c r="T6" t="s">
        <v>81</v>
      </c>
      <c r="U6" t="s">
        <v>57</v>
      </c>
      <c r="V6" s="6" t="str">
        <f>HYPERLINK("https://data.ntsb.gov/carol-repgen/api/Aviation/ReportMain/GenerateNewestReport/97072/pdf/","PDF Report")</f>
        <v>PDF Report</v>
      </c>
    </row>
    <row r="7" spans="1:22" x14ac:dyDescent="0.25">
      <c r="A7" t="s">
        <v>82</v>
      </c>
      <c r="B7">
        <v>1</v>
      </c>
      <c r="C7" s="5">
        <v>43221</v>
      </c>
      <c r="D7" t="s">
        <v>83</v>
      </c>
      <c r="E7" t="s">
        <v>84</v>
      </c>
      <c r="F7" t="s">
        <v>85</v>
      </c>
      <c r="G7" t="s">
        <v>86</v>
      </c>
      <c r="H7" t="s">
        <v>47</v>
      </c>
      <c r="K7" t="s">
        <v>49</v>
      </c>
      <c r="L7" t="s">
        <v>64</v>
      </c>
      <c r="M7" t="s">
        <v>50</v>
      </c>
      <c r="N7" t="s">
        <v>51</v>
      </c>
      <c r="O7" t="s">
        <v>52</v>
      </c>
      <c r="P7" t="s">
        <v>53</v>
      </c>
      <c r="Q7" t="s">
        <v>54</v>
      </c>
      <c r="S7" t="s">
        <v>87</v>
      </c>
      <c r="T7" t="s">
        <v>88</v>
      </c>
      <c r="U7" t="s">
        <v>57</v>
      </c>
      <c r="V7" s="6" t="str">
        <f>HYPERLINK("https://data.ntsb.gov/carol-repgen/api/Aviation/ReportMain/GenerateNewestReport/97158/pdf/","PDF Report")</f>
        <v>PDF Report</v>
      </c>
    </row>
    <row r="8" spans="1:22" x14ac:dyDescent="0.25">
      <c r="A8" t="s">
        <v>89</v>
      </c>
      <c r="B8">
        <v>2</v>
      </c>
      <c r="C8" s="5">
        <v>43221</v>
      </c>
      <c r="D8" t="s">
        <v>83</v>
      </c>
      <c r="E8" t="s">
        <v>84</v>
      </c>
      <c r="F8" t="s">
        <v>85</v>
      </c>
      <c r="G8" t="s">
        <v>86</v>
      </c>
      <c r="H8" t="s">
        <v>47</v>
      </c>
      <c r="K8" t="s">
        <v>49</v>
      </c>
      <c r="L8" t="s">
        <v>90</v>
      </c>
      <c r="M8" t="s">
        <v>50</v>
      </c>
      <c r="N8" t="s">
        <v>51</v>
      </c>
      <c r="O8" t="s">
        <v>71</v>
      </c>
      <c r="P8" t="s">
        <v>53</v>
      </c>
      <c r="Q8" t="s">
        <v>54</v>
      </c>
      <c r="S8" t="s">
        <v>87</v>
      </c>
      <c r="T8" t="s">
        <v>91</v>
      </c>
      <c r="U8" t="s">
        <v>57</v>
      </c>
      <c r="V8" s="6" t="str">
        <f>HYPERLINK("https://data.ntsb.gov/carol-repgen/api/Aviation/ReportMain/GenerateNewestReport/97158/pdf/","PDF Report")</f>
        <v>PDF Report</v>
      </c>
    </row>
    <row r="9" spans="1:22" x14ac:dyDescent="0.25">
      <c r="A9" t="s">
        <v>92</v>
      </c>
      <c r="B9">
        <v>1</v>
      </c>
      <c r="C9" s="5">
        <v>43227</v>
      </c>
      <c r="D9" t="s">
        <v>93</v>
      </c>
      <c r="E9" t="s">
        <v>94</v>
      </c>
      <c r="F9" t="s">
        <v>95</v>
      </c>
      <c r="G9" t="s">
        <v>96</v>
      </c>
      <c r="H9" t="s">
        <v>47</v>
      </c>
      <c r="K9" t="s">
        <v>49</v>
      </c>
      <c r="L9" t="s">
        <v>64</v>
      </c>
      <c r="M9" t="s">
        <v>50</v>
      </c>
      <c r="N9" t="s">
        <v>51</v>
      </c>
      <c r="O9" t="s">
        <v>52</v>
      </c>
      <c r="P9" t="s">
        <v>53</v>
      </c>
      <c r="Q9" t="s">
        <v>54</v>
      </c>
      <c r="S9" t="s">
        <v>87</v>
      </c>
      <c r="T9" t="s">
        <v>91</v>
      </c>
      <c r="U9" t="s">
        <v>57</v>
      </c>
      <c r="V9" s="6" t="str">
        <f>HYPERLINK("https://data.ntsb.gov/carol-repgen/api/Aviation/ReportMain/GenerateNewestReport/97175/pdf/","PDF Report")</f>
        <v>PDF Report</v>
      </c>
    </row>
    <row r="10" spans="1:22" x14ac:dyDescent="0.25">
      <c r="A10" t="s">
        <v>97</v>
      </c>
      <c r="B10">
        <v>1</v>
      </c>
      <c r="C10" s="5">
        <v>43261</v>
      </c>
      <c r="D10" t="s">
        <v>98</v>
      </c>
      <c r="E10" t="s">
        <v>99</v>
      </c>
      <c r="F10" t="s">
        <v>100</v>
      </c>
      <c r="G10" t="s">
        <v>101</v>
      </c>
      <c r="H10" t="s">
        <v>47</v>
      </c>
      <c r="J10">
        <v>1</v>
      </c>
      <c r="K10" t="s">
        <v>48</v>
      </c>
      <c r="L10" t="s">
        <v>49</v>
      </c>
      <c r="M10" t="s">
        <v>50</v>
      </c>
      <c r="N10" t="s">
        <v>51</v>
      </c>
      <c r="O10" t="s">
        <v>71</v>
      </c>
      <c r="P10" t="s">
        <v>53</v>
      </c>
      <c r="Q10" t="s">
        <v>54</v>
      </c>
      <c r="S10" t="s">
        <v>55</v>
      </c>
      <c r="T10" t="s">
        <v>102</v>
      </c>
      <c r="U10" t="s">
        <v>57</v>
      </c>
      <c r="V10" s="6" t="str">
        <f>HYPERLINK("https://data.ntsb.gov/carol-repgen/api/Aviation/ReportMain/GenerateNewestReport/97434/pdf/","PDF Report")</f>
        <v>PDF Report</v>
      </c>
    </row>
    <row r="11" spans="1:22" x14ac:dyDescent="0.25">
      <c r="A11" t="s">
        <v>103</v>
      </c>
      <c r="B11">
        <v>1</v>
      </c>
      <c r="C11" s="5">
        <v>43261</v>
      </c>
      <c r="D11" t="s">
        <v>104</v>
      </c>
      <c r="E11" t="s">
        <v>105</v>
      </c>
      <c r="F11" t="s">
        <v>106</v>
      </c>
      <c r="G11" t="s">
        <v>107</v>
      </c>
      <c r="H11" t="s">
        <v>108</v>
      </c>
      <c r="K11" t="s">
        <v>49</v>
      </c>
      <c r="L11" t="s">
        <v>64</v>
      </c>
      <c r="M11" t="s">
        <v>50</v>
      </c>
      <c r="N11" t="s">
        <v>51</v>
      </c>
      <c r="O11" t="s">
        <v>71</v>
      </c>
      <c r="P11" t="s">
        <v>53</v>
      </c>
      <c r="Q11" t="s">
        <v>54</v>
      </c>
      <c r="S11" t="s">
        <v>109</v>
      </c>
      <c r="T11" t="s">
        <v>81</v>
      </c>
      <c r="U11" t="s">
        <v>57</v>
      </c>
      <c r="V11" s="6" t="str">
        <f>HYPERLINK("https://data.ntsb.gov/carol-repgen/api/Aviation/ReportMain/GenerateNewestReport/97513/pdf/","PDF Report")</f>
        <v>PDF Report</v>
      </c>
    </row>
    <row r="12" spans="1:22" x14ac:dyDescent="0.25">
      <c r="A12" t="s">
        <v>110</v>
      </c>
      <c r="B12">
        <v>1</v>
      </c>
      <c r="C12" s="5">
        <v>43262</v>
      </c>
      <c r="D12" t="s">
        <v>111</v>
      </c>
      <c r="E12" t="s">
        <v>112</v>
      </c>
      <c r="F12" t="s">
        <v>113</v>
      </c>
      <c r="G12" t="s">
        <v>107</v>
      </c>
      <c r="H12" t="s">
        <v>114</v>
      </c>
      <c r="J12">
        <v>1</v>
      </c>
      <c r="K12" t="s">
        <v>48</v>
      </c>
      <c r="L12" t="s">
        <v>49</v>
      </c>
      <c r="M12" t="s">
        <v>50</v>
      </c>
      <c r="N12" t="s">
        <v>51</v>
      </c>
      <c r="O12" t="s">
        <v>71</v>
      </c>
      <c r="P12" t="s">
        <v>53</v>
      </c>
      <c r="Q12" t="s">
        <v>54</v>
      </c>
      <c r="S12" t="s">
        <v>115</v>
      </c>
      <c r="T12" t="s">
        <v>56</v>
      </c>
      <c r="U12" t="s">
        <v>57</v>
      </c>
      <c r="V12" s="6" t="str">
        <f>HYPERLINK("https://data.ntsb.gov/carol-repgen/api/Aviation/ReportMain/GenerateNewestReport/97504/pdf/","PDF Report")</f>
        <v>PDF Report</v>
      </c>
    </row>
    <row r="13" spans="1:22" x14ac:dyDescent="0.25">
      <c r="A13" t="s">
        <v>116</v>
      </c>
      <c r="B13">
        <v>1</v>
      </c>
      <c r="C13" s="5">
        <v>43263</v>
      </c>
      <c r="D13" t="s">
        <v>117</v>
      </c>
      <c r="E13" t="s">
        <v>118</v>
      </c>
      <c r="F13" t="s">
        <v>119</v>
      </c>
      <c r="G13" t="s">
        <v>120</v>
      </c>
      <c r="H13" t="s">
        <v>47</v>
      </c>
      <c r="J13">
        <v>1</v>
      </c>
      <c r="K13" t="s">
        <v>48</v>
      </c>
      <c r="L13" t="s">
        <v>49</v>
      </c>
      <c r="M13" t="s">
        <v>50</v>
      </c>
      <c r="N13" t="s">
        <v>51</v>
      </c>
      <c r="O13" t="s">
        <v>52</v>
      </c>
      <c r="P13" t="s">
        <v>53</v>
      </c>
      <c r="Q13" t="s">
        <v>54</v>
      </c>
      <c r="S13" t="s">
        <v>115</v>
      </c>
      <c r="T13" t="s">
        <v>88</v>
      </c>
      <c r="U13" t="s">
        <v>57</v>
      </c>
      <c r="V13" s="6" t="str">
        <f>HYPERLINK("https://data.ntsb.gov/carol-repgen/api/Aviation/ReportMain/GenerateNewestReport/97469/pdf/","PDF Report")</f>
        <v>PDF Report</v>
      </c>
    </row>
    <row r="14" spans="1:22" x14ac:dyDescent="0.25">
      <c r="A14" t="s">
        <v>121</v>
      </c>
      <c r="B14">
        <v>1</v>
      </c>
      <c r="C14" s="5">
        <v>43267</v>
      </c>
      <c r="D14" t="s">
        <v>122</v>
      </c>
      <c r="E14" t="s">
        <v>123</v>
      </c>
      <c r="F14" t="s">
        <v>124</v>
      </c>
      <c r="G14" t="s">
        <v>125</v>
      </c>
      <c r="H14" t="s">
        <v>47</v>
      </c>
      <c r="J14">
        <v>1</v>
      </c>
      <c r="K14" t="s">
        <v>48</v>
      </c>
      <c r="L14" t="s">
        <v>49</v>
      </c>
      <c r="M14" t="s">
        <v>50</v>
      </c>
      <c r="N14" t="s">
        <v>51</v>
      </c>
      <c r="O14" t="s">
        <v>52</v>
      </c>
      <c r="P14" t="s">
        <v>53</v>
      </c>
      <c r="Q14" t="s">
        <v>54</v>
      </c>
      <c r="S14" t="s">
        <v>55</v>
      </c>
      <c r="T14" t="s">
        <v>56</v>
      </c>
      <c r="U14" t="s">
        <v>57</v>
      </c>
      <c r="V14" s="6" t="str">
        <f>HYPERLINK("https://data.ntsb.gov/carol-repgen/api/Aviation/ReportMain/GenerateNewestReport/97980/pdf/","PDF Report")</f>
        <v>PDF Report</v>
      </c>
    </row>
    <row r="15" spans="1:22" x14ac:dyDescent="0.25">
      <c r="A15" t="s">
        <v>126</v>
      </c>
      <c r="B15">
        <v>1</v>
      </c>
      <c r="C15" s="5">
        <v>43304</v>
      </c>
      <c r="D15" t="s">
        <v>127</v>
      </c>
      <c r="E15" t="s">
        <v>128</v>
      </c>
      <c r="F15" t="s">
        <v>129</v>
      </c>
      <c r="G15" t="s">
        <v>130</v>
      </c>
      <c r="H15" t="s">
        <v>47</v>
      </c>
      <c r="J15">
        <v>1</v>
      </c>
      <c r="K15" t="s">
        <v>48</v>
      </c>
      <c r="L15" t="s">
        <v>49</v>
      </c>
      <c r="M15" t="s">
        <v>50</v>
      </c>
      <c r="N15" t="s">
        <v>51</v>
      </c>
      <c r="O15" t="s">
        <v>52</v>
      </c>
      <c r="P15" t="s">
        <v>53</v>
      </c>
      <c r="Q15" t="s">
        <v>54</v>
      </c>
      <c r="S15" t="s">
        <v>55</v>
      </c>
      <c r="T15" t="s">
        <v>56</v>
      </c>
      <c r="U15" t="s">
        <v>57</v>
      </c>
      <c r="V15" s="6" t="str">
        <f>HYPERLINK("https://data.ntsb.gov/carol-repgen/api/Aviation/ReportMain/GenerateNewestReport/97877/pdf/","PDF Report")</f>
        <v>PDF Report</v>
      </c>
    </row>
    <row r="16" spans="1:22" x14ac:dyDescent="0.25">
      <c r="A16" t="s">
        <v>131</v>
      </c>
      <c r="B16">
        <v>1</v>
      </c>
      <c r="C16" s="5">
        <v>43304</v>
      </c>
      <c r="D16" t="s">
        <v>132</v>
      </c>
      <c r="E16" t="s">
        <v>133</v>
      </c>
      <c r="F16" t="s">
        <v>134</v>
      </c>
      <c r="G16" t="s">
        <v>135</v>
      </c>
      <c r="H16" t="s">
        <v>47</v>
      </c>
      <c r="J16">
        <v>1</v>
      </c>
      <c r="K16" t="s">
        <v>48</v>
      </c>
      <c r="L16" t="s">
        <v>49</v>
      </c>
      <c r="M16" t="s">
        <v>50</v>
      </c>
      <c r="N16" t="s">
        <v>51</v>
      </c>
      <c r="O16" t="s">
        <v>52</v>
      </c>
      <c r="P16" t="s">
        <v>53</v>
      </c>
      <c r="Q16" t="s">
        <v>54</v>
      </c>
      <c r="S16" t="s">
        <v>55</v>
      </c>
      <c r="T16" t="s">
        <v>56</v>
      </c>
      <c r="U16" t="s">
        <v>57</v>
      </c>
      <c r="V16" s="6" t="str">
        <f>HYPERLINK("https://data.ntsb.gov/carol-repgen/api/Aviation/ReportMain/GenerateNewestReport/101461/pdf/","PDF Report")</f>
        <v>PDF Report</v>
      </c>
    </row>
    <row r="17" spans="1:22" x14ac:dyDescent="0.25">
      <c r="A17" t="s">
        <v>136</v>
      </c>
      <c r="B17">
        <v>1</v>
      </c>
      <c r="C17" s="5">
        <v>43308</v>
      </c>
      <c r="D17" t="s">
        <v>137</v>
      </c>
      <c r="E17" t="s">
        <v>138</v>
      </c>
      <c r="F17" t="s">
        <v>139</v>
      </c>
      <c r="G17" t="s">
        <v>140</v>
      </c>
      <c r="H17" t="s">
        <v>47</v>
      </c>
      <c r="K17" t="s">
        <v>49</v>
      </c>
      <c r="L17" t="s">
        <v>64</v>
      </c>
      <c r="M17" t="s">
        <v>50</v>
      </c>
      <c r="N17" t="s">
        <v>51</v>
      </c>
      <c r="O17" t="s">
        <v>71</v>
      </c>
      <c r="P17" t="s">
        <v>79</v>
      </c>
      <c r="Q17" t="s">
        <v>54</v>
      </c>
      <c r="S17" t="s">
        <v>109</v>
      </c>
      <c r="T17" t="s">
        <v>81</v>
      </c>
      <c r="U17" t="s">
        <v>57</v>
      </c>
      <c r="V17" s="6" t="str">
        <f>HYPERLINK("https://data.ntsb.gov/carol-repgen/api/Aviation/ReportMain/GenerateNewestReport/97898/pdf/","PDF Report")</f>
        <v>PDF Report</v>
      </c>
    </row>
    <row r="18" spans="1:22" x14ac:dyDescent="0.25">
      <c r="A18" t="s">
        <v>141</v>
      </c>
      <c r="B18">
        <v>1</v>
      </c>
      <c r="C18" s="5">
        <v>43312</v>
      </c>
      <c r="D18" t="s">
        <v>142</v>
      </c>
      <c r="E18" t="s">
        <v>143</v>
      </c>
      <c r="F18" t="s">
        <v>61</v>
      </c>
      <c r="G18" t="s">
        <v>62</v>
      </c>
      <c r="H18" t="s">
        <v>47</v>
      </c>
      <c r="K18" t="s">
        <v>49</v>
      </c>
      <c r="L18" t="s">
        <v>64</v>
      </c>
      <c r="M18" t="s">
        <v>50</v>
      </c>
      <c r="N18" t="s">
        <v>51</v>
      </c>
      <c r="O18" t="s">
        <v>71</v>
      </c>
      <c r="P18" t="s">
        <v>53</v>
      </c>
      <c r="Q18" t="s">
        <v>54</v>
      </c>
      <c r="S18" t="s">
        <v>109</v>
      </c>
      <c r="T18" t="s">
        <v>81</v>
      </c>
      <c r="U18" t="s">
        <v>57</v>
      </c>
      <c r="V18" s="6" t="str">
        <f>HYPERLINK("https://data.ntsb.gov/carol-repgen/api/Aviation/ReportMain/GenerateNewestReport/98079/pdf/","PDF Report")</f>
        <v>PDF Report</v>
      </c>
    </row>
    <row r="19" spans="1:22" x14ac:dyDescent="0.25">
      <c r="A19" t="s">
        <v>144</v>
      </c>
      <c r="B19">
        <v>1</v>
      </c>
      <c r="C19" s="5">
        <v>43325</v>
      </c>
      <c r="D19" t="s">
        <v>145</v>
      </c>
      <c r="E19" t="s">
        <v>146</v>
      </c>
      <c r="F19" t="s">
        <v>147</v>
      </c>
      <c r="G19" t="s">
        <v>148</v>
      </c>
      <c r="H19" t="s">
        <v>47</v>
      </c>
      <c r="K19" t="s">
        <v>49</v>
      </c>
      <c r="L19" t="s">
        <v>64</v>
      </c>
      <c r="M19" t="s">
        <v>50</v>
      </c>
      <c r="N19" t="s">
        <v>51</v>
      </c>
      <c r="O19" t="s">
        <v>52</v>
      </c>
      <c r="P19" t="s">
        <v>53</v>
      </c>
      <c r="Q19" t="s">
        <v>54</v>
      </c>
      <c r="S19" t="s">
        <v>109</v>
      </c>
      <c r="T19" t="s">
        <v>81</v>
      </c>
      <c r="U19" t="s">
        <v>57</v>
      </c>
      <c r="V19" s="6" t="str">
        <f>HYPERLINK("https://data.ntsb.gov/carol-repgen/api/Aviation/ReportMain/GenerateNewestReport/98238/pdf/","PDF Report")</f>
        <v>PDF Report</v>
      </c>
    </row>
    <row r="20" spans="1:22" x14ac:dyDescent="0.25">
      <c r="A20" t="s">
        <v>149</v>
      </c>
      <c r="B20">
        <v>1</v>
      </c>
      <c r="C20" s="5">
        <v>43349</v>
      </c>
      <c r="D20" t="s">
        <v>150</v>
      </c>
      <c r="E20" t="s">
        <v>151</v>
      </c>
      <c r="F20" t="s">
        <v>152</v>
      </c>
      <c r="G20" t="s">
        <v>86</v>
      </c>
      <c r="H20" t="s">
        <v>47</v>
      </c>
      <c r="J20">
        <v>1</v>
      </c>
      <c r="K20" t="s">
        <v>48</v>
      </c>
      <c r="L20" t="s">
        <v>49</v>
      </c>
      <c r="M20" t="s">
        <v>50</v>
      </c>
      <c r="N20" t="s">
        <v>51</v>
      </c>
      <c r="O20" t="s">
        <v>71</v>
      </c>
      <c r="P20" t="s">
        <v>53</v>
      </c>
      <c r="Q20" t="s">
        <v>54</v>
      </c>
      <c r="S20" t="s">
        <v>153</v>
      </c>
      <c r="T20" t="s">
        <v>56</v>
      </c>
      <c r="U20" t="s">
        <v>57</v>
      </c>
      <c r="V20" s="6" t="str">
        <f>HYPERLINK("https://data.ntsb.gov/carol-repgen/api/Aviation/ReportMain/GenerateNewestReport/98259/pdf/","PDF Report")</f>
        <v>PDF Report</v>
      </c>
    </row>
    <row r="21" spans="1:22" x14ac:dyDescent="0.25">
      <c r="A21" t="s">
        <v>154</v>
      </c>
      <c r="B21">
        <v>1</v>
      </c>
      <c r="C21" s="5">
        <v>43353</v>
      </c>
      <c r="D21" t="s">
        <v>155</v>
      </c>
      <c r="E21" t="s">
        <v>156</v>
      </c>
      <c r="F21" t="s">
        <v>119</v>
      </c>
      <c r="G21" t="s">
        <v>120</v>
      </c>
      <c r="H21" t="s">
        <v>47</v>
      </c>
      <c r="J21">
        <v>1</v>
      </c>
      <c r="K21" t="s">
        <v>48</v>
      </c>
      <c r="L21" t="s">
        <v>49</v>
      </c>
      <c r="M21" t="s">
        <v>50</v>
      </c>
      <c r="N21" t="s">
        <v>51</v>
      </c>
      <c r="O21" t="s">
        <v>52</v>
      </c>
      <c r="P21" t="s">
        <v>53</v>
      </c>
      <c r="Q21" t="s">
        <v>54</v>
      </c>
      <c r="S21" t="s">
        <v>55</v>
      </c>
      <c r="T21" t="s">
        <v>102</v>
      </c>
      <c r="U21" t="s">
        <v>57</v>
      </c>
      <c r="V21" s="6" t="str">
        <f>HYPERLINK("https://data.ntsb.gov/carol-repgen/api/Aviation/ReportMain/GenerateNewestReport/98336/pdf/","PDF Report")</f>
        <v>PDF Report</v>
      </c>
    </row>
    <row r="22" spans="1:22" x14ac:dyDescent="0.25">
      <c r="A22" t="s">
        <v>157</v>
      </c>
      <c r="B22">
        <v>1</v>
      </c>
      <c r="C22" s="5">
        <v>43366</v>
      </c>
      <c r="D22" t="s">
        <v>158</v>
      </c>
      <c r="E22" t="s">
        <v>159</v>
      </c>
      <c r="F22" t="s">
        <v>160</v>
      </c>
      <c r="G22" t="s">
        <v>161</v>
      </c>
      <c r="H22" t="s">
        <v>47</v>
      </c>
      <c r="J22">
        <v>1</v>
      </c>
      <c r="K22" t="s">
        <v>48</v>
      </c>
      <c r="L22" t="s">
        <v>49</v>
      </c>
      <c r="M22" t="s">
        <v>50</v>
      </c>
      <c r="N22" t="s">
        <v>51</v>
      </c>
      <c r="O22" t="s">
        <v>71</v>
      </c>
      <c r="P22" t="s">
        <v>53</v>
      </c>
      <c r="Q22" t="s">
        <v>54</v>
      </c>
      <c r="S22" t="s">
        <v>115</v>
      </c>
      <c r="T22" t="s">
        <v>88</v>
      </c>
      <c r="U22" t="s">
        <v>57</v>
      </c>
      <c r="V22" s="6" t="str">
        <f>HYPERLINK("https://data.ntsb.gov/carol-repgen/api/Aviation/ReportMain/GenerateNewestReport/98424/pdf/","PDF Report")</f>
        <v>PDF Report</v>
      </c>
    </row>
    <row r="23" spans="1:22" x14ac:dyDescent="0.25">
      <c r="A23" t="s">
        <v>162</v>
      </c>
      <c r="B23">
        <v>1</v>
      </c>
      <c r="C23" s="5">
        <v>43369</v>
      </c>
      <c r="D23" t="s">
        <v>163</v>
      </c>
      <c r="E23" t="s">
        <v>164</v>
      </c>
      <c r="F23" t="s">
        <v>165</v>
      </c>
      <c r="G23" t="s">
        <v>101</v>
      </c>
      <c r="H23" t="s">
        <v>47</v>
      </c>
      <c r="J23">
        <v>1</v>
      </c>
      <c r="K23" t="s">
        <v>48</v>
      </c>
      <c r="L23" t="s">
        <v>49</v>
      </c>
      <c r="M23" t="s">
        <v>50</v>
      </c>
      <c r="N23" t="s">
        <v>51</v>
      </c>
      <c r="O23" t="s">
        <v>52</v>
      </c>
      <c r="P23" t="s">
        <v>53</v>
      </c>
      <c r="Q23" t="s">
        <v>54</v>
      </c>
      <c r="S23" t="s">
        <v>115</v>
      </c>
      <c r="T23" t="s">
        <v>88</v>
      </c>
      <c r="U23" t="s">
        <v>57</v>
      </c>
      <c r="V23" s="6" t="str">
        <f>HYPERLINK("https://data.ntsb.gov/carol-repgen/api/Aviation/ReportMain/GenerateNewestReport/98375/pdf/","PDF Report")</f>
        <v>PDF Report</v>
      </c>
    </row>
    <row r="24" spans="1:22" x14ac:dyDescent="0.25">
      <c r="A24" t="s">
        <v>166</v>
      </c>
      <c r="B24">
        <v>1</v>
      </c>
      <c r="C24" s="5">
        <v>43382</v>
      </c>
      <c r="D24" t="s">
        <v>167</v>
      </c>
      <c r="E24" t="s">
        <v>168</v>
      </c>
      <c r="F24" t="s">
        <v>169</v>
      </c>
      <c r="G24" t="s">
        <v>170</v>
      </c>
      <c r="H24" t="s">
        <v>47</v>
      </c>
      <c r="J24">
        <v>1</v>
      </c>
      <c r="K24" t="s">
        <v>48</v>
      </c>
      <c r="L24" t="s">
        <v>49</v>
      </c>
      <c r="M24" t="s">
        <v>50</v>
      </c>
      <c r="N24" t="s">
        <v>51</v>
      </c>
      <c r="O24" t="s">
        <v>52</v>
      </c>
      <c r="P24" t="s">
        <v>53</v>
      </c>
      <c r="Q24" t="s">
        <v>54</v>
      </c>
      <c r="S24" t="s">
        <v>115</v>
      </c>
      <c r="T24" t="s">
        <v>56</v>
      </c>
      <c r="U24" t="s">
        <v>57</v>
      </c>
      <c r="V24" s="6" t="str">
        <f>HYPERLINK("https://data.ntsb.gov/carol-repgen/api/Aviation/ReportMain/GenerateNewestReport/98459/pdf/","PDF Report")</f>
        <v>PDF Report</v>
      </c>
    </row>
    <row r="25" spans="1:22" x14ac:dyDescent="0.25">
      <c r="A25" t="s">
        <v>171</v>
      </c>
      <c r="B25">
        <v>1</v>
      </c>
      <c r="C25" s="5">
        <v>43384</v>
      </c>
      <c r="D25" t="s">
        <v>172</v>
      </c>
      <c r="E25" t="s">
        <v>173</v>
      </c>
      <c r="F25" t="s">
        <v>174</v>
      </c>
      <c r="G25" t="s">
        <v>148</v>
      </c>
      <c r="H25" t="s">
        <v>47</v>
      </c>
      <c r="J25">
        <v>1</v>
      </c>
      <c r="K25" t="s">
        <v>48</v>
      </c>
      <c r="L25" t="s">
        <v>49</v>
      </c>
      <c r="M25" t="s">
        <v>50</v>
      </c>
      <c r="N25" t="s">
        <v>51</v>
      </c>
      <c r="O25" t="s">
        <v>52</v>
      </c>
      <c r="P25" t="s">
        <v>53</v>
      </c>
      <c r="Q25" t="s">
        <v>54</v>
      </c>
      <c r="S25" t="s">
        <v>115</v>
      </c>
      <c r="T25" t="s">
        <v>56</v>
      </c>
      <c r="U25" t="s">
        <v>57</v>
      </c>
      <c r="V25" s="6" t="str">
        <f>HYPERLINK("https://data.ntsb.gov/carol-repgen/api/Aviation/ReportMain/GenerateNewestReport/98460/pdf/","PDF Report")</f>
        <v>PDF Report</v>
      </c>
    </row>
    <row r="26" spans="1:22" x14ac:dyDescent="0.25">
      <c r="A26" t="s">
        <v>175</v>
      </c>
      <c r="B26">
        <v>1</v>
      </c>
      <c r="C26" s="5">
        <v>43385</v>
      </c>
      <c r="D26" t="s">
        <v>176</v>
      </c>
      <c r="E26" t="s">
        <v>177</v>
      </c>
      <c r="F26" t="s">
        <v>178</v>
      </c>
      <c r="G26" t="s">
        <v>179</v>
      </c>
      <c r="H26" t="s">
        <v>47</v>
      </c>
      <c r="J26">
        <v>1</v>
      </c>
      <c r="K26" t="s">
        <v>48</v>
      </c>
      <c r="L26" t="s">
        <v>49</v>
      </c>
      <c r="M26" t="s">
        <v>50</v>
      </c>
      <c r="N26" t="s">
        <v>51</v>
      </c>
      <c r="O26" t="s">
        <v>52</v>
      </c>
      <c r="P26" t="s">
        <v>53</v>
      </c>
      <c r="Q26" t="s">
        <v>54</v>
      </c>
      <c r="S26" t="s">
        <v>55</v>
      </c>
      <c r="T26" t="s">
        <v>73</v>
      </c>
      <c r="U26" t="s">
        <v>57</v>
      </c>
      <c r="V26" s="6" t="str">
        <f>HYPERLINK("https://data.ntsb.gov/carol-repgen/api/Aviation/ReportMain/GenerateNewestReport/98501/pdf/","PDF Report")</f>
        <v>PDF Report</v>
      </c>
    </row>
    <row r="27" spans="1:22" x14ac:dyDescent="0.25">
      <c r="A27" t="s">
        <v>180</v>
      </c>
      <c r="B27">
        <v>1</v>
      </c>
      <c r="C27" s="5">
        <v>43388</v>
      </c>
      <c r="D27" t="s">
        <v>181</v>
      </c>
      <c r="E27" t="s">
        <v>182</v>
      </c>
      <c r="F27" t="s">
        <v>183</v>
      </c>
      <c r="G27" t="s">
        <v>86</v>
      </c>
      <c r="H27" t="s">
        <v>47</v>
      </c>
      <c r="J27">
        <v>1</v>
      </c>
      <c r="K27" t="s">
        <v>48</v>
      </c>
      <c r="L27" t="s">
        <v>49</v>
      </c>
      <c r="M27" t="s">
        <v>50</v>
      </c>
      <c r="N27" t="s">
        <v>51</v>
      </c>
      <c r="O27" t="s">
        <v>52</v>
      </c>
      <c r="P27" t="s">
        <v>53</v>
      </c>
      <c r="Q27" t="s">
        <v>54</v>
      </c>
      <c r="S27" t="s">
        <v>55</v>
      </c>
      <c r="T27" t="s">
        <v>56</v>
      </c>
      <c r="U27" t="s">
        <v>57</v>
      </c>
      <c r="V27" s="6" t="str">
        <f>HYPERLINK("https://data.ntsb.gov/carol-repgen/api/Aviation/ReportMain/GenerateNewestReport/98494/pdf/","PDF Report")</f>
        <v>PDF Report</v>
      </c>
    </row>
    <row r="28" spans="1:22" x14ac:dyDescent="0.25">
      <c r="A28" t="s">
        <v>184</v>
      </c>
      <c r="B28">
        <v>1</v>
      </c>
      <c r="C28" s="5">
        <v>43404</v>
      </c>
      <c r="D28" t="s">
        <v>185</v>
      </c>
      <c r="E28" t="s">
        <v>186</v>
      </c>
      <c r="F28" t="s">
        <v>187</v>
      </c>
      <c r="G28" t="s">
        <v>107</v>
      </c>
      <c r="H28" t="s">
        <v>188</v>
      </c>
      <c r="K28" t="s">
        <v>189</v>
      </c>
      <c r="L28" t="s">
        <v>90</v>
      </c>
      <c r="M28" t="s">
        <v>50</v>
      </c>
      <c r="N28" t="s">
        <v>51</v>
      </c>
      <c r="O28" t="s">
        <v>71</v>
      </c>
      <c r="P28" t="s">
        <v>53</v>
      </c>
      <c r="Q28" t="s">
        <v>54</v>
      </c>
      <c r="S28" t="s">
        <v>87</v>
      </c>
      <c r="T28" t="s">
        <v>91</v>
      </c>
      <c r="U28" t="s">
        <v>57</v>
      </c>
      <c r="V28" s="6" t="str">
        <f>HYPERLINK("https://data.ntsb.gov/carol-repgen/api/Aviation/ReportMain/GenerateNewestReport/98580/pdf/","PDF Report")</f>
        <v>PDF Report</v>
      </c>
    </row>
    <row r="29" spans="1:22" x14ac:dyDescent="0.25">
      <c r="A29" t="s">
        <v>190</v>
      </c>
      <c r="B29">
        <v>1</v>
      </c>
      <c r="C29" s="5">
        <v>43411</v>
      </c>
      <c r="D29" t="s">
        <v>191</v>
      </c>
      <c r="E29" t="s">
        <v>192</v>
      </c>
      <c r="F29" t="s">
        <v>193</v>
      </c>
      <c r="G29" t="s">
        <v>107</v>
      </c>
      <c r="H29" t="s">
        <v>148</v>
      </c>
      <c r="K29" t="s">
        <v>49</v>
      </c>
      <c r="L29" t="s">
        <v>64</v>
      </c>
      <c r="M29" t="s">
        <v>50</v>
      </c>
      <c r="N29" t="s">
        <v>194</v>
      </c>
      <c r="O29" t="s">
        <v>71</v>
      </c>
      <c r="P29" t="s">
        <v>79</v>
      </c>
      <c r="Q29" t="s">
        <v>54</v>
      </c>
      <c r="S29" t="s">
        <v>195</v>
      </c>
      <c r="T29" t="s">
        <v>81</v>
      </c>
      <c r="U29" t="s">
        <v>57</v>
      </c>
      <c r="V29" s="6" t="str">
        <f>HYPERLINK("https://data.ntsb.gov/carol-repgen/api/Aviation/ReportMain/GenerateNewestReport/98608/pdf/","PDF Report")</f>
        <v>PDF Report</v>
      </c>
    </row>
    <row r="30" spans="1:22" x14ac:dyDescent="0.25">
      <c r="A30" t="s">
        <v>196</v>
      </c>
      <c r="B30">
        <v>1</v>
      </c>
      <c r="C30" s="5">
        <v>43435</v>
      </c>
      <c r="D30" t="s">
        <v>197</v>
      </c>
      <c r="E30" t="s">
        <v>198</v>
      </c>
      <c r="F30" t="s">
        <v>152</v>
      </c>
      <c r="G30" t="s">
        <v>86</v>
      </c>
      <c r="H30" t="s">
        <v>47</v>
      </c>
      <c r="K30" t="s">
        <v>90</v>
      </c>
      <c r="L30" t="s">
        <v>64</v>
      </c>
      <c r="M30" t="s">
        <v>50</v>
      </c>
      <c r="N30" t="s">
        <v>51</v>
      </c>
      <c r="O30" t="s">
        <v>52</v>
      </c>
      <c r="P30" t="s">
        <v>53</v>
      </c>
      <c r="Q30" t="s">
        <v>54</v>
      </c>
      <c r="S30" t="s">
        <v>199</v>
      </c>
      <c r="T30" t="s">
        <v>200</v>
      </c>
      <c r="U30" t="s">
        <v>57</v>
      </c>
      <c r="V30" s="6" t="str">
        <f>HYPERLINK("https://data.ntsb.gov/carol-repgen/api/Aviation/ReportMain/GenerateNewestReport/98734/pdf/","PDF Report")</f>
        <v>PDF Report</v>
      </c>
    </row>
    <row r="31" spans="1:22" x14ac:dyDescent="0.25">
      <c r="A31" t="s">
        <v>201</v>
      </c>
      <c r="B31">
        <v>1</v>
      </c>
      <c r="C31" s="5">
        <v>43436</v>
      </c>
      <c r="D31" t="s">
        <v>202</v>
      </c>
      <c r="E31" t="s">
        <v>203</v>
      </c>
      <c r="F31" t="s">
        <v>204</v>
      </c>
      <c r="G31" t="s">
        <v>205</v>
      </c>
      <c r="H31" t="s">
        <v>47</v>
      </c>
      <c r="J31">
        <v>1</v>
      </c>
      <c r="K31" t="s">
        <v>48</v>
      </c>
      <c r="L31" t="s">
        <v>49</v>
      </c>
      <c r="M31" t="s">
        <v>50</v>
      </c>
      <c r="N31" t="s">
        <v>51</v>
      </c>
      <c r="O31" t="s">
        <v>52</v>
      </c>
      <c r="P31" t="s">
        <v>53</v>
      </c>
      <c r="Q31" t="s">
        <v>54</v>
      </c>
      <c r="S31" t="s">
        <v>55</v>
      </c>
      <c r="T31" t="s">
        <v>56</v>
      </c>
      <c r="U31" t="s">
        <v>57</v>
      </c>
      <c r="V31" s="6" t="str">
        <f>HYPERLINK("https://data.ntsb.gov/carol-repgen/api/Aviation/ReportMain/GenerateNewestReport/98738/pdf/","PDF Report")</f>
        <v>PDF Report</v>
      </c>
    </row>
    <row r="32" spans="1:22" x14ac:dyDescent="0.25">
      <c r="A32" t="s">
        <v>206</v>
      </c>
      <c r="B32">
        <v>1</v>
      </c>
      <c r="C32" s="5">
        <v>43437</v>
      </c>
      <c r="D32" t="s">
        <v>207</v>
      </c>
      <c r="E32" t="s">
        <v>208</v>
      </c>
      <c r="F32" t="s">
        <v>209</v>
      </c>
      <c r="G32" t="s">
        <v>210</v>
      </c>
      <c r="H32" t="s">
        <v>47</v>
      </c>
      <c r="J32">
        <v>1</v>
      </c>
      <c r="K32" t="s">
        <v>48</v>
      </c>
      <c r="L32" t="s">
        <v>49</v>
      </c>
      <c r="M32" t="s">
        <v>50</v>
      </c>
      <c r="N32" t="s">
        <v>51</v>
      </c>
      <c r="O32" t="s">
        <v>52</v>
      </c>
      <c r="P32" t="s">
        <v>53</v>
      </c>
      <c r="Q32" t="s">
        <v>54</v>
      </c>
      <c r="S32" t="s">
        <v>115</v>
      </c>
      <c r="T32" t="s">
        <v>91</v>
      </c>
      <c r="U32" t="s">
        <v>57</v>
      </c>
      <c r="V32" s="6" t="str">
        <f>HYPERLINK("https://data.ntsb.gov/carol-repgen/api/Aviation/ReportMain/GenerateNewestReport/98739/pdf/","PDF Report")</f>
        <v>PDF Report</v>
      </c>
    </row>
    <row r="33" spans="1:22" x14ac:dyDescent="0.25">
      <c r="A33" t="s">
        <v>211</v>
      </c>
      <c r="B33">
        <v>1</v>
      </c>
      <c r="C33" s="5">
        <v>43438</v>
      </c>
      <c r="D33" t="s">
        <v>212</v>
      </c>
      <c r="E33" t="s">
        <v>213</v>
      </c>
      <c r="F33" t="s">
        <v>214</v>
      </c>
      <c r="G33" t="s">
        <v>107</v>
      </c>
      <c r="H33" t="s">
        <v>215</v>
      </c>
      <c r="J33">
        <v>1</v>
      </c>
      <c r="K33" t="s">
        <v>48</v>
      </c>
      <c r="L33" t="s">
        <v>49</v>
      </c>
      <c r="M33" t="s">
        <v>50</v>
      </c>
      <c r="N33" t="s">
        <v>51</v>
      </c>
      <c r="O33" t="s">
        <v>71</v>
      </c>
      <c r="P33" t="s">
        <v>53</v>
      </c>
      <c r="Q33" t="s">
        <v>54</v>
      </c>
      <c r="S33" t="s">
        <v>55</v>
      </c>
      <c r="T33" t="s">
        <v>56</v>
      </c>
      <c r="U33" t="s">
        <v>57</v>
      </c>
      <c r="V33" s="6" t="str">
        <f>HYPERLINK("https://data.ntsb.gov/carol-repgen/api/Aviation/ReportMain/GenerateNewestReport/98733/pdf/","PDF Report")</f>
        <v>PDF Report</v>
      </c>
    </row>
    <row r="34" spans="1:22" x14ac:dyDescent="0.25">
      <c r="A34" t="s">
        <v>216</v>
      </c>
      <c r="B34">
        <v>1</v>
      </c>
      <c r="C34" s="5">
        <v>43465</v>
      </c>
      <c r="D34" t="s">
        <v>217</v>
      </c>
      <c r="E34" t="s">
        <v>218</v>
      </c>
      <c r="F34" t="s">
        <v>129</v>
      </c>
      <c r="G34" t="s">
        <v>130</v>
      </c>
      <c r="H34" t="s">
        <v>47</v>
      </c>
      <c r="K34" t="s">
        <v>189</v>
      </c>
      <c r="L34" t="s">
        <v>64</v>
      </c>
      <c r="M34" t="s">
        <v>50</v>
      </c>
      <c r="N34" t="s">
        <v>51</v>
      </c>
      <c r="O34" t="s">
        <v>52</v>
      </c>
      <c r="P34" t="s">
        <v>53</v>
      </c>
      <c r="Q34" t="s">
        <v>54</v>
      </c>
      <c r="S34" t="s">
        <v>109</v>
      </c>
      <c r="T34" t="s">
        <v>81</v>
      </c>
      <c r="U34" t="s">
        <v>57</v>
      </c>
      <c r="V34" s="6" t="str">
        <f>HYPERLINK("https://data.ntsb.gov/carol-repgen/api/Aviation/ReportMain/GenerateNewestReport/98874/pdf/","PDF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705C3-4E82-41A6-9AD2-2F076FB96453}">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9" customFormat="1" x14ac:dyDescent="0.25">
      <c r="A1" s="8" t="s">
        <v>219</v>
      </c>
    </row>
    <row r="2" spans="1:3" s="7" customFormat="1" x14ac:dyDescent="0.25">
      <c r="A2" s="7" t="s">
        <v>220</v>
      </c>
      <c r="B2" s="7" t="s">
        <v>221</v>
      </c>
      <c r="C2" s="7" t="s">
        <v>222</v>
      </c>
    </row>
    <row r="3" spans="1:3" x14ac:dyDescent="0.25">
      <c r="A3">
        <v>2009</v>
      </c>
      <c r="B3">
        <v>2</v>
      </c>
      <c r="C3">
        <v>30</v>
      </c>
    </row>
    <row r="4" spans="1:3" x14ac:dyDescent="0.25">
      <c r="A4">
        <v>2010</v>
      </c>
      <c r="B4">
        <v>1</v>
      </c>
      <c r="C4">
        <v>30</v>
      </c>
    </row>
    <row r="5" spans="1:3" x14ac:dyDescent="0.25">
      <c r="A5">
        <v>2011</v>
      </c>
      <c r="B5">
        <v>0</v>
      </c>
      <c r="C5">
        <v>33</v>
      </c>
    </row>
    <row r="6" spans="1:3" x14ac:dyDescent="0.25">
      <c r="A6">
        <v>2012</v>
      </c>
      <c r="B6">
        <v>0</v>
      </c>
      <c r="C6">
        <v>27</v>
      </c>
    </row>
    <row r="7" spans="1:3" x14ac:dyDescent="0.25">
      <c r="A7">
        <v>2013</v>
      </c>
      <c r="B7">
        <v>2</v>
      </c>
      <c r="C7">
        <v>22</v>
      </c>
    </row>
    <row r="8" spans="1:3" x14ac:dyDescent="0.25">
      <c r="A8">
        <v>2014</v>
      </c>
      <c r="B8">
        <v>0</v>
      </c>
      <c r="C8">
        <v>31</v>
      </c>
    </row>
    <row r="9" spans="1:3" x14ac:dyDescent="0.25">
      <c r="A9">
        <v>2015</v>
      </c>
      <c r="B9">
        <v>0</v>
      </c>
      <c r="C9">
        <v>28</v>
      </c>
    </row>
    <row r="10" spans="1:3" x14ac:dyDescent="0.25">
      <c r="A10">
        <v>2016</v>
      </c>
      <c r="B10">
        <v>0</v>
      </c>
      <c r="C10">
        <v>30</v>
      </c>
    </row>
    <row r="11" spans="1:3" x14ac:dyDescent="0.25">
      <c r="A11">
        <v>2017</v>
      </c>
      <c r="B11">
        <v>0</v>
      </c>
      <c r="C11">
        <v>33</v>
      </c>
    </row>
    <row r="12" spans="1:3" x14ac:dyDescent="0.25">
      <c r="A12">
        <v>2018</v>
      </c>
      <c r="B12">
        <v>1</v>
      </c>
      <c r="C12">
        <v>31</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10DE5-4ADB-4B6D-B054-F30547706B74}">
  <dimension ref="A1:C12"/>
  <sheetViews>
    <sheetView workbookViewId="0">
      <selection sqref="A1:XFD1"/>
    </sheetView>
  </sheetViews>
  <sheetFormatPr defaultRowHeight="15" x14ac:dyDescent="0.25"/>
  <cols>
    <col min="1" max="1" width="13.85546875" bestFit="1" customWidth="1"/>
    <col min="2" max="2" width="31" bestFit="1" customWidth="1"/>
    <col min="3" max="3" width="31.7109375" bestFit="1" customWidth="1"/>
  </cols>
  <sheetData>
    <row r="1" spans="1:3" s="9" customFormat="1" x14ac:dyDescent="0.25">
      <c r="A1" s="8" t="s">
        <v>223</v>
      </c>
    </row>
    <row r="2" spans="1:3" s="7" customFormat="1" x14ac:dyDescent="0.25">
      <c r="A2" s="7" t="s">
        <v>220</v>
      </c>
      <c r="B2" s="7" t="s">
        <v>224</v>
      </c>
      <c r="C2" s="7" t="s">
        <v>225</v>
      </c>
    </row>
    <row r="3" spans="1:3" x14ac:dyDescent="0.25">
      <c r="A3">
        <v>2009</v>
      </c>
      <c r="B3">
        <v>0.30911722714428436</v>
      </c>
      <c r="C3">
        <v>0.17019507532607106</v>
      </c>
    </row>
    <row r="4" spans="1:3" x14ac:dyDescent="0.25">
      <c r="A4">
        <v>2010</v>
      </c>
      <c r="B4">
        <v>0.31140211292561665</v>
      </c>
      <c r="C4">
        <v>0.16900469641517379</v>
      </c>
    </row>
    <row r="5" spans="1:3" x14ac:dyDescent="0.25">
      <c r="A5">
        <v>2011</v>
      </c>
      <c r="B5">
        <v>0.34432577726066305</v>
      </c>
      <c r="C5">
        <v>0.18371131937294316</v>
      </c>
    </row>
    <row r="6" spans="1:3" x14ac:dyDescent="0.25">
      <c r="A6">
        <v>2012</v>
      </c>
      <c r="B6">
        <v>0.28751917593170589</v>
      </c>
      <c r="C6">
        <v>0.15235097873654319</v>
      </c>
    </row>
    <row r="7" spans="1:3" x14ac:dyDescent="0.25">
      <c r="A7">
        <v>2013</v>
      </c>
      <c r="B7">
        <v>0.23399535583035591</v>
      </c>
      <c r="C7">
        <v>0.12373703158573336</v>
      </c>
    </row>
    <row r="8" spans="1:3" x14ac:dyDescent="0.25">
      <c r="A8">
        <v>2014</v>
      </c>
      <c r="B8">
        <v>0.33773713504778874</v>
      </c>
      <c r="C8">
        <v>0.17471850312909568</v>
      </c>
    </row>
    <row r="9" spans="1:3" x14ac:dyDescent="0.25">
      <c r="A9">
        <v>2015</v>
      </c>
      <c r="B9">
        <v>0.30745003031127888</v>
      </c>
      <c r="C9">
        <v>0.15619961864978818</v>
      </c>
    </row>
    <row r="10" spans="1:3" x14ac:dyDescent="0.25">
      <c r="A10">
        <v>2016</v>
      </c>
      <c r="B10">
        <v>0.32457001505355731</v>
      </c>
      <c r="C10">
        <v>0.16398768190128629</v>
      </c>
    </row>
    <row r="11" spans="1:3" x14ac:dyDescent="0.25">
      <c r="A11">
        <v>2017</v>
      </c>
      <c r="B11">
        <v>0.35582438147479073</v>
      </c>
      <c r="C11">
        <v>0.17759706648394619</v>
      </c>
    </row>
    <row r="12" spans="1:3" x14ac:dyDescent="0.25">
      <c r="A12">
        <v>2018</v>
      </c>
      <c r="B12">
        <v>0.3254216335893072</v>
      </c>
      <c r="C12">
        <v>0.16071922579371448</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545D-22C9-47E9-BF70-872C286F6C41}">
  <dimension ref="A1:K6"/>
  <sheetViews>
    <sheetView workbookViewId="0">
      <selection sqref="A1:XFD1"/>
    </sheetView>
  </sheetViews>
  <sheetFormatPr defaultRowHeight="15" x14ac:dyDescent="0.25"/>
  <cols>
    <col min="1" max="1" width="8.42578125" bestFit="1" customWidth="1"/>
    <col min="2" max="11" width="5.5703125" bestFit="1" customWidth="1"/>
  </cols>
  <sheetData>
    <row r="1" spans="1:11" s="9" customFormat="1" x14ac:dyDescent="0.25">
      <c r="A1" s="8" t="s">
        <v>226</v>
      </c>
    </row>
    <row r="2" spans="1:11" s="7" customFormat="1" x14ac:dyDescent="0.25">
      <c r="A2" s="7" t="s">
        <v>227</v>
      </c>
      <c r="B2" s="7" t="s">
        <v>228</v>
      </c>
      <c r="C2" s="7" t="s">
        <v>229</v>
      </c>
      <c r="D2" s="7" t="s">
        <v>230</v>
      </c>
      <c r="E2" s="7" t="s">
        <v>231</v>
      </c>
      <c r="F2" s="7" t="s">
        <v>232</v>
      </c>
      <c r="G2" s="7" t="s">
        <v>233</v>
      </c>
      <c r="H2" s="7" t="s">
        <v>234</v>
      </c>
      <c r="I2" s="7" t="s">
        <v>235</v>
      </c>
      <c r="J2" s="7" t="s">
        <v>236</v>
      </c>
      <c r="K2" s="7" t="s">
        <v>237</v>
      </c>
    </row>
    <row r="3" spans="1:11" x14ac:dyDescent="0.25">
      <c r="A3" t="s">
        <v>238</v>
      </c>
      <c r="B3">
        <v>2</v>
      </c>
      <c r="C3">
        <v>1</v>
      </c>
      <c r="D3">
        <v>0</v>
      </c>
      <c r="E3">
        <v>0</v>
      </c>
      <c r="F3">
        <v>2</v>
      </c>
      <c r="G3">
        <v>0</v>
      </c>
      <c r="H3">
        <v>0</v>
      </c>
      <c r="I3">
        <v>0</v>
      </c>
      <c r="J3">
        <v>0</v>
      </c>
      <c r="K3">
        <v>1</v>
      </c>
    </row>
    <row r="4" spans="1:11" x14ac:dyDescent="0.25">
      <c r="A4" t="s">
        <v>239</v>
      </c>
      <c r="B4">
        <v>3</v>
      </c>
      <c r="C4">
        <v>0</v>
      </c>
      <c r="D4">
        <v>0</v>
      </c>
      <c r="E4">
        <v>0</v>
      </c>
      <c r="F4">
        <v>0</v>
      </c>
      <c r="G4">
        <v>0</v>
      </c>
      <c r="H4">
        <v>1</v>
      </c>
      <c r="I4">
        <v>1</v>
      </c>
      <c r="J4">
        <v>1</v>
      </c>
      <c r="K4">
        <v>0</v>
      </c>
    </row>
    <row r="5" spans="1:11" x14ac:dyDescent="0.25">
      <c r="A5" t="s">
        <v>240</v>
      </c>
      <c r="B5">
        <v>15</v>
      </c>
      <c r="C5">
        <v>15</v>
      </c>
      <c r="D5">
        <v>20</v>
      </c>
      <c r="E5">
        <v>16</v>
      </c>
      <c r="F5">
        <v>8</v>
      </c>
      <c r="G5">
        <v>13</v>
      </c>
      <c r="H5">
        <v>21</v>
      </c>
      <c r="I5">
        <v>17</v>
      </c>
      <c r="J5">
        <v>17</v>
      </c>
      <c r="K5">
        <v>18</v>
      </c>
    </row>
    <row r="6" spans="1:11" x14ac:dyDescent="0.25">
      <c r="A6" t="s">
        <v>241</v>
      </c>
      <c r="B6">
        <v>10</v>
      </c>
      <c r="C6">
        <v>14</v>
      </c>
      <c r="D6">
        <v>13</v>
      </c>
      <c r="E6">
        <v>11</v>
      </c>
      <c r="F6">
        <v>12</v>
      </c>
      <c r="G6">
        <v>18</v>
      </c>
      <c r="H6">
        <v>6</v>
      </c>
      <c r="I6">
        <v>12</v>
      </c>
      <c r="J6">
        <v>15</v>
      </c>
      <c r="K6">
        <v>12</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CCF9-DFF3-4FF4-8BEE-3E4C5AEC53F7}">
  <dimension ref="A1:C12"/>
  <sheetViews>
    <sheetView workbookViewId="0">
      <selection sqref="A1:XFD1"/>
    </sheetView>
  </sheetViews>
  <sheetFormatPr defaultRowHeight="15" x14ac:dyDescent="0.25"/>
  <cols>
    <col min="1" max="1" width="36" bestFit="1" customWidth="1"/>
    <col min="2" max="2" width="6" bestFit="1" customWidth="1"/>
    <col min="3" max="3" width="10.42578125" bestFit="1" customWidth="1"/>
  </cols>
  <sheetData>
    <row r="1" spans="1:3" s="9" customFormat="1" x14ac:dyDescent="0.25">
      <c r="A1" s="8" t="s">
        <v>242</v>
      </c>
    </row>
    <row r="2" spans="1:3" s="7" customFormat="1" x14ac:dyDescent="0.25">
      <c r="A2" s="7" t="s">
        <v>243</v>
      </c>
      <c r="B2" s="7" t="s">
        <v>221</v>
      </c>
      <c r="C2" s="7" t="s">
        <v>244</v>
      </c>
    </row>
    <row r="3" spans="1:3" x14ac:dyDescent="0.25">
      <c r="A3" t="s">
        <v>245</v>
      </c>
      <c r="B3">
        <v>0</v>
      </c>
      <c r="C3">
        <v>10</v>
      </c>
    </row>
    <row r="4" spans="1:3" x14ac:dyDescent="0.25">
      <c r="A4" t="s">
        <v>246</v>
      </c>
      <c r="B4">
        <v>0</v>
      </c>
      <c r="C4">
        <v>7</v>
      </c>
    </row>
    <row r="5" spans="1:3" x14ac:dyDescent="0.25">
      <c r="A5" t="s">
        <v>247</v>
      </c>
      <c r="B5">
        <v>0</v>
      </c>
      <c r="C5">
        <v>5</v>
      </c>
    </row>
    <row r="6" spans="1:3" x14ac:dyDescent="0.25">
      <c r="A6" t="s">
        <v>248</v>
      </c>
      <c r="B6">
        <v>0</v>
      </c>
      <c r="C6">
        <v>4</v>
      </c>
    </row>
    <row r="7" spans="1:3" x14ac:dyDescent="0.25">
      <c r="A7" t="s">
        <v>249</v>
      </c>
      <c r="B7">
        <v>1</v>
      </c>
      <c r="C7">
        <v>0</v>
      </c>
    </row>
    <row r="8" spans="1:3" x14ac:dyDescent="0.25">
      <c r="A8" t="s">
        <v>250</v>
      </c>
      <c r="B8">
        <v>0</v>
      </c>
      <c r="C8">
        <v>1</v>
      </c>
    </row>
    <row r="9" spans="1:3" x14ac:dyDescent="0.25">
      <c r="A9" t="s">
        <v>251</v>
      </c>
      <c r="B9">
        <v>0</v>
      </c>
      <c r="C9">
        <v>1</v>
      </c>
    </row>
    <row r="10" spans="1:3" x14ac:dyDescent="0.25">
      <c r="A10" t="s">
        <v>252</v>
      </c>
      <c r="B10">
        <v>0</v>
      </c>
      <c r="C10">
        <v>1</v>
      </c>
    </row>
    <row r="11" spans="1:3" x14ac:dyDescent="0.25">
      <c r="A11" t="s">
        <v>253</v>
      </c>
      <c r="B11">
        <v>0</v>
      </c>
      <c r="C11">
        <v>1</v>
      </c>
    </row>
    <row r="12" spans="1:3" x14ac:dyDescent="0.25">
      <c r="A12" t="s">
        <v>254</v>
      </c>
      <c r="B12">
        <v>0</v>
      </c>
      <c r="C12">
        <v>1</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61714-D424-4C25-A4E7-BE08D2532711}">
  <dimension ref="A1:C9"/>
  <sheetViews>
    <sheetView workbookViewId="0">
      <selection sqref="A1:XFD1"/>
    </sheetView>
  </sheetViews>
  <sheetFormatPr defaultRowHeight="15" x14ac:dyDescent="0.25"/>
  <cols>
    <col min="1" max="1" width="16.7109375" bestFit="1" customWidth="1"/>
    <col min="2" max="2" width="6" bestFit="1" customWidth="1"/>
    <col min="3" max="3" width="10.42578125" bestFit="1" customWidth="1"/>
  </cols>
  <sheetData>
    <row r="1" spans="1:3" s="9" customFormat="1" x14ac:dyDescent="0.25">
      <c r="A1" s="8" t="s">
        <v>255</v>
      </c>
    </row>
    <row r="2" spans="1:3" s="7" customFormat="1" x14ac:dyDescent="0.25">
      <c r="A2" s="7" t="s">
        <v>256</v>
      </c>
      <c r="B2" s="7" t="s">
        <v>221</v>
      </c>
      <c r="C2" s="7" t="s">
        <v>244</v>
      </c>
    </row>
    <row r="3" spans="1:3" x14ac:dyDescent="0.25">
      <c r="A3" t="s">
        <v>257</v>
      </c>
      <c r="B3">
        <v>1</v>
      </c>
      <c r="C3">
        <v>11</v>
      </c>
    </row>
    <row r="4" spans="1:3" x14ac:dyDescent="0.25">
      <c r="A4" t="s">
        <v>258</v>
      </c>
      <c r="B4">
        <v>0</v>
      </c>
      <c r="C4">
        <v>7</v>
      </c>
    </row>
    <row r="5" spans="1:3" x14ac:dyDescent="0.25">
      <c r="A5" t="s">
        <v>259</v>
      </c>
      <c r="B5">
        <v>0</v>
      </c>
      <c r="C5">
        <v>4</v>
      </c>
    </row>
    <row r="6" spans="1:3" x14ac:dyDescent="0.25">
      <c r="A6" t="s">
        <v>260</v>
      </c>
      <c r="B6">
        <v>0</v>
      </c>
      <c r="C6">
        <v>4</v>
      </c>
    </row>
    <row r="7" spans="1:3" x14ac:dyDescent="0.25">
      <c r="A7" t="s">
        <v>261</v>
      </c>
      <c r="B7">
        <v>0</v>
      </c>
      <c r="C7">
        <v>2</v>
      </c>
    </row>
    <row r="8" spans="1:3" x14ac:dyDescent="0.25">
      <c r="A8" t="s">
        <v>262</v>
      </c>
      <c r="B8">
        <v>0</v>
      </c>
      <c r="C8">
        <v>2</v>
      </c>
    </row>
    <row r="9" spans="1:3" x14ac:dyDescent="0.25">
      <c r="A9" t="s">
        <v>263</v>
      </c>
      <c r="B9">
        <v>0</v>
      </c>
      <c r="C9">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AD07-FBA2-40E3-94ED-AD87CE8BB4ED}">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9" customFormat="1" x14ac:dyDescent="0.25">
      <c r="A1" s="8" t="s">
        <v>264</v>
      </c>
    </row>
    <row r="2" spans="1:2" s="7" customFormat="1" x14ac:dyDescent="0.25">
      <c r="A2" s="7" t="s">
        <v>220</v>
      </c>
      <c r="B2" s="7" t="s">
        <v>265</v>
      </c>
    </row>
    <row r="3" spans="1:2" x14ac:dyDescent="0.25">
      <c r="A3">
        <v>2009</v>
      </c>
      <c r="B3">
        <v>176.26831999999999</v>
      </c>
    </row>
    <row r="4" spans="1:2" x14ac:dyDescent="0.25">
      <c r="A4">
        <v>2010</v>
      </c>
      <c r="B4">
        <v>177.50986</v>
      </c>
    </row>
    <row r="5" spans="1:2" x14ac:dyDescent="0.25">
      <c r="A5">
        <v>2011</v>
      </c>
      <c r="B5">
        <v>179.62965</v>
      </c>
    </row>
    <row r="6" spans="1:2" x14ac:dyDescent="0.25">
      <c r="A6">
        <v>2012</v>
      </c>
      <c r="B6">
        <v>177.22236000000001</v>
      </c>
    </row>
    <row r="7" spans="1:2" x14ac:dyDescent="0.25">
      <c r="A7">
        <v>2013</v>
      </c>
      <c r="B7">
        <v>177.79641000000001</v>
      </c>
    </row>
    <row r="8" spans="1:2" x14ac:dyDescent="0.25">
      <c r="A8">
        <v>2014</v>
      </c>
      <c r="B8">
        <v>177.42825999999999</v>
      </c>
    </row>
    <row r="9" spans="1:2" x14ac:dyDescent="0.25">
      <c r="A9">
        <v>2015</v>
      </c>
      <c r="B9">
        <v>179.2578</v>
      </c>
    </row>
    <row r="10" spans="1:2" x14ac:dyDescent="0.25">
      <c r="A10">
        <v>2016</v>
      </c>
      <c r="B10">
        <v>182.94057000000001</v>
      </c>
    </row>
    <row r="11" spans="1:2" x14ac:dyDescent="0.25">
      <c r="A11">
        <v>2017</v>
      </c>
      <c r="B11">
        <v>185.81388000000001</v>
      </c>
    </row>
    <row r="12" spans="1:2" x14ac:dyDescent="0.25">
      <c r="A12">
        <v>2018</v>
      </c>
      <c r="B12">
        <v>192.88296</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1840B-5FB4-46BB-9E59-ADAE7DC47E4E}">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9" customFormat="1" x14ac:dyDescent="0.25">
      <c r="A1" s="8" t="s">
        <v>266</v>
      </c>
    </row>
    <row r="2" spans="1:2" s="7" customFormat="1" x14ac:dyDescent="0.25">
      <c r="A2" s="7" t="s">
        <v>220</v>
      </c>
      <c r="B2" s="7" t="s">
        <v>267</v>
      </c>
    </row>
    <row r="3" spans="1:2" x14ac:dyDescent="0.25">
      <c r="A3">
        <v>2009</v>
      </c>
      <c r="B3">
        <v>97.050560000000004</v>
      </c>
    </row>
    <row r="4" spans="1:2" x14ac:dyDescent="0.25">
      <c r="A4">
        <v>2010</v>
      </c>
      <c r="B4">
        <v>96.338459999999998</v>
      </c>
    </row>
    <row r="5" spans="1:2" x14ac:dyDescent="0.25">
      <c r="A5">
        <v>2011</v>
      </c>
      <c r="B5">
        <v>95.839470000000006</v>
      </c>
    </row>
    <row r="6" spans="1:2" x14ac:dyDescent="0.25">
      <c r="A6">
        <v>2012</v>
      </c>
      <c r="B6">
        <v>93.906779999999998</v>
      </c>
    </row>
    <row r="7" spans="1:2" x14ac:dyDescent="0.25">
      <c r="A7">
        <v>2013</v>
      </c>
      <c r="B7">
        <v>94.018960000000007</v>
      </c>
    </row>
    <row r="8" spans="1:2" x14ac:dyDescent="0.25">
      <c r="A8">
        <v>2014</v>
      </c>
      <c r="B8">
        <v>91.787360000000007</v>
      </c>
    </row>
    <row r="9" spans="1:2" x14ac:dyDescent="0.25">
      <c r="A9">
        <v>2015</v>
      </c>
      <c r="B9">
        <v>91.071709999999996</v>
      </c>
    </row>
    <row r="10" spans="1:2" x14ac:dyDescent="0.25">
      <c r="A10">
        <v>2016</v>
      </c>
      <c r="B10">
        <v>92.42998</v>
      </c>
    </row>
    <row r="11" spans="1:2" x14ac:dyDescent="0.25">
      <c r="A11">
        <v>2017</v>
      </c>
      <c r="B11">
        <v>92.742379999999997</v>
      </c>
    </row>
    <row r="12" spans="1:2" x14ac:dyDescent="0.25">
      <c r="A12">
        <v>2018</v>
      </c>
      <c r="B12">
        <v>95.261030000000005</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7B7AA9-061E-43B0-AA11-4808463FEA8A}"/>
</file>

<file path=customXml/itemProps2.xml><?xml version="1.0" encoding="utf-8"?>
<ds:datastoreItem xmlns:ds="http://schemas.openxmlformats.org/officeDocument/2006/customXml" ds:itemID="{579CC7D4-4713-4A69-9C8F-48B8F34E9940}"/>
</file>

<file path=customXml/itemProps3.xml><?xml version="1.0" encoding="utf-8"?>
<ds:datastoreItem xmlns:ds="http://schemas.openxmlformats.org/officeDocument/2006/customXml" ds:itemID="{3E6F7018-75C0-4904-B426-3A08A0562F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Data_Part121</vt:lpstr>
      <vt:lpstr>Part121_Accidents</vt:lpstr>
      <vt:lpstr>Part121_AccRate</vt:lpstr>
      <vt:lpstr>Part121_Severity</vt:lpstr>
      <vt:lpstr>Part121_DefiningEvent</vt:lpstr>
      <vt:lpstr>Part121_PhaseOfFlight</vt:lpstr>
      <vt:lpstr>Part121_FlightHours</vt:lpstr>
      <vt:lpstr>Part121_Departures</vt:lpstr>
      <vt:lpstr>Part121_Enplanements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Doble</dc:creator>
  <cp:lastModifiedBy>Nathan Doble</cp:lastModifiedBy>
  <dcterms:created xsi:type="dcterms:W3CDTF">2020-09-23T14:12:06Z</dcterms:created>
  <dcterms:modified xsi:type="dcterms:W3CDTF">2020-09-29T12:18:34Z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