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8.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worksheets/sheet11.xml" ContentType="application/vnd.openxmlformats-officedocument.spreadsheetml.worksheet+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drawings/drawing15.xml" ContentType="application/vnd.openxmlformats-officedocument.drawing+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nt1\Office_Shares\RE\RE10\RE10_Common\Annual Reviews\2017 Annual Review\Tables for public links\"/>
    </mc:Choice>
  </mc:AlternateContent>
  <xr:revisionPtr revIDLastSave="0" documentId="13_ncr:1_{606D1B78-2564-4612-B654-D8C0C8F4B3E9}" xr6:coauthVersionLast="45" xr6:coauthVersionMax="45" xr10:uidLastSave="{00000000-0000-0000-0000-000000000000}"/>
  <bookViews>
    <workbookView xWindow="-19320" yWindow="-120" windowWidth="19440" windowHeight="15600" xr2:uid="{79EF61EE-CF57-4B02-9EEF-2969F71DEFC5}"/>
  </bookViews>
  <sheets>
    <sheet name="Readme" sheetId="2" r:id="rId1"/>
    <sheet name="Data_Part135" sheetId="5" r:id="rId2"/>
    <sheet name="Part135_Scheduled_Accidents" sheetId="6" r:id="rId3"/>
    <sheet name="Part135_Scheduled_FlightHours" sheetId="7" r:id="rId4"/>
    <sheet name="Part135_Scheduled_Departures" sheetId="8" r:id="rId5"/>
    <sheet name="Part135_Scheduled_AccRate" sheetId="9" r:id="rId6"/>
    <sheet name="Part135_Scheduled_DefiningEvent" sheetId="10" r:id="rId7"/>
    <sheet name="Part135_Scheduled_PhaseOfFlight" sheetId="11" r:id="rId8"/>
    <sheet name="Part135_NonSched_FlightHours" sheetId="12" r:id="rId9"/>
    <sheet name="Part135_NonSched_FixedWing_Acci" sheetId="13" r:id="rId10"/>
    <sheet name="Part135_NonSched_Heli_Accidents" sheetId="14" r:id="rId11"/>
    <sheet name="Part135_NonSched_FixedWing_AccR" sheetId="15" r:id="rId12"/>
    <sheet name="Part135_NonSched_Heli_AccRate" sheetId="16" r:id="rId13"/>
    <sheet name="Part135_NonSched_FixedWing_Defi" sheetId="17" r:id="rId14"/>
    <sheet name="Part135_NonSched_FixedWing_Phas" sheetId="18" r:id="rId15"/>
    <sheet name="Part135_NonSched_Heli_DefiningE" sheetId="19" r:id="rId16"/>
    <sheet name="Part135_NonSched_Heli_PhaseOfFl" sheetId="20"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52" i="5" l="1"/>
  <c r="V51" i="5"/>
  <c r="V50" i="5"/>
  <c r="V49" i="5"/>
  <c r="V48" i="5"/>
  <c r="V47" i="5"/>
  <c r="V46" i="5"/>
  <c r="V45" i="5"/>
  <c r="V44" i="5"/>
  <c r="V43" i="5"/>
  <c r="V42" i="5"/>
  <c r="V41" i="5"/>
  <c r="V40" i="5"/>
  <c r="V39" i="5"/>
  <c r="V38" i="5"/>
  <c r="V37"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V7" i="5"/>
  <c r="V6" i="5"/>
  <c r="V5" i="5"/>
  <c r="V4" i="5"/>
  <c r="V3" i="5"/>
</calcChain>
</file>

<file path=xl/sharedStrings.xml><?xml version="1.0" encoding="utf-8"?>
<sst xmlns="http://schemas.openxmlformats.org/spreadsheetml/2006/main" count="1006" uniqueCount="394">
  <si>
    <t>Data_Part135</t>
  </si>
  <si>
    <t>This worksheet contains NTSB accident data (one row per accident aircraft) for all aircraft involved in accidents in calendar year 2017 while operating under 14 CFR 135. The data dictionary for this worksheet is shown below.</t>
  </si>
  <si>
    <t>Part135_Scheduled_Accidents</t>
  </si>
  <si>
    <t>This worksheet summarizes total and fatal scheduled Part 135 accidents from 2008 through 2017, using NTSB accident data.</t>
  </si>
  <si>
    <t>Part135_Scheduled_FlightHours</t>
  </si>
  <si>
    <t>This worksheet summarizes scheduled Part 135 flight hours from 2008 through 2017, using FAA activity data.</t>
  </si>
  <si>
    <t>Part135_Scheduled_Departures</t>
  </si>
  <si>
    <t>This worksheet summarizes scheduled Part 135 departures from 2008 through 2017, using FAA activity data.</t>
  </si>
  <si>
    <t>Part135_Scheduled_AccRate</t>
  </si>
  <si>
    <t>This worksheet summarizes accident rates for scheduled Part 135 operations from 2008 through 2017, using NTSB accident data and FAA activity data.</t>
  </si>
  <si>
    <t>Part135_Scheduled_DefiningEvent</t>
  </si>
  <si>
    <t>This worksheet summarizes the defining events for scheduled Part 135 accident aircraft in 2017, using NTSB accident data and occurrence categories developed by the CAST/ICAO Common Taxonomy Team.</t>
  </si>
  <si>
    <t>Part135_Scheduled_PhaseOfFlight</t>
  </si>
  <si>
    <t>This worksheet summarizes the phases of flight associated with the defining events for scheduled Part 135 accident aircraft in 2017, using NTSB accident data and phase of flight categories developed by the CAST/ICAO Common Taxonomy Team.</t>
  </si>
  <si>
    <t>Part135_NonSched_FlightHours</t>
  </si>
  <si>
    <t>This worksheet summarizes non-scheduled Part 135 flight hours from 2008 through 2017, using FAA activity data.</t>
  </si>
  <si>
    <t>Part135_NonSched_FixedWing_Acci</t>
  </si>
  <si>
    <t>This worksheet summarizes non-scheduled Part 135 accidents involving fixed-wing airplanes from 2008 through 2017, using NTSB accident data.</t>
  </si>
  <si>
    <t>Part135_NonSched_Heli_Accidents</t>
  </si>
  <si>
    <t>This worksheet summarizes non-scheduled Part 135 accidents involving helicopters from 2008 through 2017, using NTSB accident data.</t>
  </si>
  <si>
    <t>Part135_NonSched_FixedWing_AccR</t>
  </si>
  <si>
    <t>This worksheet summarizes accident rates for non-scheduled Part 135 accidents involving fixed-wing airplanes from 2008 through 2017, using NTSB accident data and FAA activity data.</t>
  </si>
  <si>
    <t>Part135_NonSched_Heli_AccRate</t>
  </si>
  <si>
    <t>This worksheet summarizes accident rates for non-scheduled Part 135 accidents involving helicopters from 2008 through 2017, using NTSB accident data and FAA activity data.</t>
  </si>
  <si>
    <t>Part135_NonSched_FixedWing_Defi</t>
  </si>
  <si>
    <t>This worksheet summarizes the defining events for accidents involving fixed-wing airplanes conducting scheduled Part 135 operations in 2017, using NTSB accident data and occurrence categories developed by the CAST/ICAO Common Taxonomy Team.</t>
  </si>
  <si>
    <t>Part135_NonSched_FixedWing_Phas</t>
  </si>
  <si>
    <t>This worksheet summarizes the phases of flight associated with the defining events for accidents involving fixed-wing airplanes conducting scheduled Part 135 operations in 2017, using NTSB accident data and occurrence categories developed by the CAST/ICAO Common Taxonomy Team.</t>
  </si>
  <si>
    <t>Part135_NonSched_Heli_DefiningE</t>
  </si>
  <si>
    <t>This worksheet summarizes the defining events for accidents involving helicopters conducting scheduled Part 135 operations in 2017, using NTSB accident data and occurrence categories developed by the CAST/ICAO Common Taxonomy Team.</t>
  </si>
  <si>
    <t>Part135_NonSched_Heli_PhaseOfFl</t>
  </si>
  <si>
    <t>This worksheet summarizes the phases of flight associated with the defining events for accidents involving helicopters conducting scheduled Part 135 operations in 2017, using NTSB accident data and occurrence categories developed by the CAST/ICAO Common Taxonomy Team.</t>
  </si>
  <si>
    <t>This workbook contains the following worksheets:</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</si>
  <si>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</si>
  <si>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</si>
  <si>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</si>
  <si>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</si>
  <si>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</si>
  <si>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</si>
  <si>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</si>
  <si>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</si>
  <si>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</si>
  <si>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</si>
  <si>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</si>
  <si>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</si>
  <si>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</si>
  <si>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</si>
  <si>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</si>
  <si>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</si>
  <si>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</si>
  <si>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</si>
  <si>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cictt_event</t>
  </si>
  <si>
    <t>cictt_phase</t>
  </si>
  <si>
    <t>intentional_act</t>
  </si>
  <si>
    <t>accident_report</t>
  </si>
  <si>
    <t>TX</t>
  </si>
  <si>
    <t>USA</t>
  </si>
  <si>
    <t>NONE</t>
  </si>
  <si>
    <t>SUBS</t>
  </si>
  <si>
    <t xml:space="preserve">AIR </t>
  </si>
  <si>
    <t>SCF-PP</t>
  </si>
  <si>
    <t>ENR</t>
  </si>
  <si>
    <t>No</t>
  </si>
  <si>
    <t>AZ</t>
  </si>
  <si>
    <t>FATL</t>
  </si>
  <si>
    <t>DEST</t>
  </si>
  <si>
    <t>UIMC</t>
  </si>
  <si>
    <t>MT</t>
  </si>
  <si>
    <t>SERS</t>
  </si>
  <si>
    <t>UNK</t>
  </si>
  <si>
    <t>HELI</t>
  </si>
  <si>
    <t>FUEL</t>
  </si>
  <si>
    <t>MNV</t>
  </si>
  <si>
    <t>APR</t>
  </si>
  <si>
    <t>MINR</t>
  </si>
  <si>
    <t>LOC-G</t>
  </si>
  <si>
    <t>TOF</t>
  </si>
  <si>
    <t>AR</t>
  </si>
  <si>
    <t>LOC-I</t>
  </si>
  <si>
    <t>GA</t>
  </si>
  <si>
    <t>ICL</t>
  </si>
  <si>
    <t>ARC</t>
  </si>
  <si>
    <t>LDG</t>
  </si>
  <si>
    <t>STD</t>
  </si>
  <si>
    <t>CO</t>
  </si>
  <si>
    <t>FL</t>
  </si>
  <si>
    <t>CTOL</t>
  </si>
  <si>
    <t>USOS</t>
  </si>
  <si>
    <t>MI</t>
  </si>
  <si>
    <t>ANC17TA015</t>
  </si>
  <si>
    <t>572942N</t>
  </si>
  <si>
    <t>1573224W</t>
  </si>
  <si>
    <t>Pilot Point</t>
  </si>
  <si>
    <t>AK</t>
  </si>
  <si>
    <t xml:space="preserve">135 </t>
  </si>
  <si>
    <t xml:space="preserve">PAX </t>
  </si>
  <si>
    <t>DOM</t>
  </si>
  <si>
    <t>NSCH</t>
  </si>
  <si>
    <t>CFIT</t>
  </si>
  <si>
    <t>WPR17LA056</t>
  </si>
  <si>
    <t>454828N</t>
  </si>
  <si>
    <t>1083234W</t>
  </si>
  <si>
    <t>Billings</t>
  </si>
  <si>
    <t>CARG</t>
  </si>
  <si>
    <t>CEN17LA123</t>
  </si>
  <si>
    <t>370901N</t>
  </si>
  <si>
    <t>1074500W</t>
  </si>
  <si>
    <t>Durango</t>
  </si>
  <si>
    <t>OK</t>
  </si>
  <si>
    <t>MO</t>
  </si>
  <si>
    <t>NV</t>
  </si>
  <si>
    <t>Charleston</t>
  </si>
  <si>
    <t>WV</t>
  </si>
  <si>
    <t>F-NI</t>
  </si>
  <si>
    <t>LA</t>
  </si>
  <si>
    <t>SCF-NP</t>
  </si>
  <si>
    <t>OTHR</t>
  </si>
  <si>
    <t>NC</t>
  </si>
  <si>
    <t>CEN17FA100</t>
  </si>
  <si>
    <t>291423N</t>
  </si>
  <si>
    <t>0945926W</t>
  </si>
  <si>
    <t>Galveston</t>
  </si>
  <si>
    <t>ERA17LA103</t>
  </si>
  <si>
    <t>373328N</t>
  </si>
  <si>
    <t>0834222W</t>
  </si>
  <si>
    <t>Beattyville</t>
  </si>
  <si>
    <t>KY</t>
  </si>
  <si>
    <t>FN</t>
  </si>
  <si>
    <t>RAMP</t>
  </si>
  <si>
    <t>St. Petersburg</t>
  </si>
  <si>
    <t>CEN17WA107</t>
  </si>
  <si>
    <t>182648N</t>
  </si>
  <si>
    <t>0642540W</t>
  </si>
  <si>
    <t>Virgin Gorda</t>
  </si>
  <si>
    <t>VG</t>
  </si>
  <si>
    <t>INT</t>
  </si>
  <si>
    <t>SCHD</t>
  </si>
  <si>
    <t>CEN17LA121</t>
  </si>
  <si>
    <t>341419N</t>
  </si>
  <si>
    <t>0951514W</t>
  </si>
  <si>
    <t>Rattan</t>
  </si>
  <si>
    <t>TXI</t>
  </si>
  <si>
    <t>BIRD</t>
  </si>
  <si>
    <t>San Juan</t>
  </si>
  <si>
    <t>PR</t>
  </si>
  <si>
    <t>AMAN</t>
  </si>
  <si>
    <t>MA</t>
  </si>
  <si>
    <t>NY</t>
  </si>
  <si>
    <t>GAA17CA167</t>
  </si>
  <si>
    <t>360448N</t>
  </si>
  <si>
    <t>1150908W</t>
  </si>
  <si>
    <t>Las Vegas</t>
  </si>
  <si>
    <t>Alpine</t>
  </si>
  <si>
    <t>ME</t>
  </si>
  <si>
    <t>HI</t>
  </si>
  <si>
    <t>GAA17CA191</t>
  </si>
  <si>
    <t>211240N</t>
  </si>
  <si>
    <t>1565825W</t>
  </si>
  <si>
    <t>Kalaupapa</t>
  </si>
  <si>
    <t>Anchorage</t>
  </si>
  <si>
    <t>GAA17CA200</t>
  </si>
  <si>
    <t>552040N</t>
  </si>
  <si>
    <t>1313948W</t>
  </si>
  <si>
    <t>Ketchikan</t>
  </si>
  <si>
    <t>CEN17FA168</t>
  </si>
  <si>
    <t>351147N</t>
  </si>
  <si>
    <t>1014217W</t>
  </si>
  <si>
    <t>Amarillo</t>
  </si>
  <si>
    <t>Boulder City</t>
  </si>
  <si>
    <t>ANC17FA021</t>
  </si>
  <si>
    <t>560825N</t>
  </si>
  <si>
    <t>1584818W</t>
  </si>
  <si>
    <t>Chignik Lake</t>
  </si>
  <si>
    <t>CEN17LA174</t>
  </si>
  <si>
    <t>291836N</t>
  </si>
  <si>
    <t>0891753W</t>
  </si>
  <si>
    <t>Venice</t>
  </si>
  <si>
    <t>DCA17FA109</t>
  </si>
  <si>
    <t>382233N</t>
  </si>
  <si>
    <t>0813535W</t>
  </si>
  <si>
    <t>ANC17LA024</t>
  </si>
  <si>
    <t>682817N</t>
  </si>
  <si>
    <t>1621330W</t>
  </si>
  <si>
    <t>Noatak</t>
  </si>
  <si>
    <t>ANC17LA025</t>
  </si>
  <si>
    <t>583503N</t>
  </si>
  <si>
    <t>1343722W</t>
  </si>
  <si>
    <t>Juneau</t>
  </si>
  <si>
    <t>GAA17CA311</t>
  </si>
  <si>
    <t>591919N</t>
  </si>
  <si>
    <t>1351222W</t>
  </si>
  <si>
    <t>Skagway</t>
  </si>
  <si>
    <t>ERA17LA189</t>
  </si>
  <si>
    <t>332252N</t>
  </si>
  <si>
    <t>0815814W</t>
  </si>
  <si>
    <t>Augusta</t>
  </si>
  <si>
    <t>GAA17CA332</t>
  </si>
  <si>
    <t>581143N</t>
  </si>
  <si>
    <t>1362054W</t>
  </si>
  <si>
    <t>Elfin Cove</t>
  </si>
  <si>
    <t>GAA17CA294</t>
  </si>
  <si>
    <t>625610N</t>
  </si>
  <si>
    <t>1504104W</t>
  </si>
  <si>
    <t>Petersville</t>
  </si>
  <si>
    <t>ERA17FA195</t>
  </si>
  <si>
    <t>182737N</t>
  </si>
  <si>
    <t>0655822W</t>
  </si>
  <si>
    <t>GAA17CA353</t>
  </si>
  <si>
    <t>595158N</t>
  </si>
  <si>
    <t>1530707W</t>
  </si>
  <si>
    <t>Homer</t>
  </si>
  <si>
    <t>ANC17LA032</t>
  </si>
  <si>
    <t>553155N</t>
  </si>
  <si>
    <t>1303528W</t>
  </si>
  <si>
    <t>WPR17LA144</t>
  </si>
  <si>
    <t>370323N</t>
  </si>
  <si>
    <t>1100508W</t>
  </si>
  <si>
    <t>Page</t>
  </si>
  <si>
    <t>ERA17CA213</t>
  </si>
  <si>
    <t>440414N</t>
  </si>
  <si>
    <t>0684918W</t>
  </si>
  <si>
    <t>Vinalhaven</t>
  </si>
  <si>
    <t>MAIL</t>
  </si>
  <si>
    <t>WPR17LA133</t>
  </si>
  <si>
    <t>355803N</t>
  </si>
  <si>
    <t>1145332W</t>
  </si>
  <si>
    <t>CEN17FA252</t>
  </si>
  <si>
    <t>375030N</t>
  </si>
  <si>
    <t>0894826W</t>
  </si>
  <si>
    <t>Perryville</t>
  </si>
  <si>
    <t>CEN17LA254</t>
  </si>
  <si>
    <t>302335N</t>
  </si>
  <si>
    <t>1034013W</t>
  </si>
  <si>
    <t>CEN17LA255</t>
  </si>
  <si>
    <t>314844N</t>
  </si>
  <si>
    <t>1062258W</t>
  </si>
  <si>
    <t>El Paso</t>
  </si>
  <si>
    <t>GAA17CA408</t>
  </si>
  <si>
    <t>633515N</t>
  </si>
  <si>
    <t>1475919W</t>
  </si>
  <si>
    <t>Denali</t>
  </si>
  <si>
    <t>GAA17CA574</t>
  </si>
  <si>
    <t>404403N</t>
  </si>
  <si>
    <t>0735822W</t>
  </si>
  <si>
    <t>New York</t>
  </si>
  <si>
    <t>GAA17CA439</t>
  </si>
  <si>
    <t>680802N</t>
  </si>
  <si>
    <t>1453314W</t>
  </si>
  <si>
    <t>Arctic Village</t>
  </si>
  <si>
    <t>GAA17CA429</t>
  </si>
  <si>
    <t>412142N</t>
  </si>
  <si>
    <t>0703124W</t>
  </si>
  <si>
    <t>Edgartown</t>
  </si>
  <si>
    <t>ANC17FA039</t>
  </si>
  <si>
    <t>602217N</t>
  </si>
  <si>
    <t>1541432W</t>
  </si>
  <si>
    <t>Port Alsworth</t>
  </si>
  <si>
    <t>ANC17LA040</t>
  </si>
  <si>
    <t>643358N</t>
  </si>
  <si>
    <t>1641747W</t>
  </si>
  <si>
    <t>Solomon</t>
  </si>
  <si>
    <t>ANC17CA041</t>
  </si>
  <si>
    <t>642804N</t>
  </si>
  <si>
    <t>1445454W</t>
  </si>
  <si>
    <t>Delta Junction</t>
  </si>
  <si>
    <t>ANC17LA043</t>
  </si>
  <si>
    <t>582101N</t>
  </si>
  <si>
    <t>1344128W</t>
  </si>
  <si>
    <t>GAA17CA570</t>
  </si>
  <si>
    <t>150704N</t>
  </si>
  <si>
    <t>1454334E</t>
  </si>
  <si>
    <t>Saipan</t>
  </si>
  <si>
    <t>MP</t>
  </si>
  <si>
    <t>GAA17CA549</t>
  </si>
  <si>
    <t>641905N</t>
  </si>
  <si>
    <t>1412511W</t>
  </si>
  <si>
    <t>Chicken</t>
  </si>
  <si>
    <t>GAA17CA527</t>
  </si>
  <si>
    <t>672111N</t>
  </si>
  <si>
    <t>1602938W</t>
  </si>
  <si>
    <t>Kotzebue</t>
  </si>
  <si>
    <t>ERA17MA316</t>
  </si>
  <si>
    <t>361725N</t>
  </si>
  <si>
    <t>0762915W</t>
  </si>
  <si>
    <t>Hertford</t>
  </si>
  <si>
    <t>CEN17LA350</t>
  </si>
  <si>
    <t>402615N</t>
  </si>
  <si>
    <t>1043760W</t>
  </si>
  <si>
    <t>Greeley</t>
  </si>
  <si>
    <t>WPR17LA207</t>
  </si>
  <si>
    <t>345057N</t>
  </si>
  <si>
    <t>1114726W</t>
  </si>
  <si>
    <t>Sedona</t>
  </si>
  <si>
    <t>ERA18LA011</t>
  </si>
  <si>
    <t>274507N</t>
  </si>
  <si>
    <t>0823911W</t>
  </si>
  <si>
    <t>ANC18LA005</t>
  </si>
  <si>
    <t>611004N</t>
  </si>
  <si>
    <t>1500007W</t>
  </si>
  <si>
    <t>CEN18FA033</t>
  </si>
  <si>
    <t>341704N</t>
  </si>
  <si>
    <t>0913238W</t>
  </si>
  <si>
    <t>Stuttgart</t>
  </si>
  <si>
    <t>ERA18LA033</t>
  </si>
  <si>
    <t>464120N</t>
  </si>
  <si>
    <t>0680241W</t>
  </si>
  <si>
    <t>Presque Isle</t>
  </si>
  <si>
    <t>GAA18CA081</t>
  </si>
  <si>
    <t>453915N</t>
  </si>
  <si>
    <t>0843050W</t>
  </si>
  <si>
    <t>Cheboygan</t>
  </si>
  <si>
    <t>GAA18CA088</t>
  </si>
  <si>
    <t>595232N</t>
  </si>
  <si>
    <t>1631005W</t>
  </si>
  <si>
    <t>Kwigillingok</t>
  </si>
  <si>
    <t>ERA18LA053</t>
  </si>
  <si>
    <t>245520N</t>
  </si>
  <si>
    <t>0803750W</t>
  </si>
  <si>
    <t>Islamorada</t>
  </si>
  <si>
    <t>Part 135 Accident Aircraft, 2017</t>
  </si>
  <si>
    <t>Scheduled Part 135 Accidents, 2008-2017</t>
  </si>
  <si>
    <t>Calendar Year</t>
  </si>
  <si>
    <t>Fatal</t>
  </si>
  <si>
    <t>Total</t>
  </si>
  <si>
    <t>Scheduled Part 135 Flight Hours, 2008-2017</t>
  </si>
  <si>
    <t>Flight Hours (100,000s)</t>
  </si>
  <si>
    <t>Scheduled Part 135 Departures, 2008-2017</t>
  </si>
  <si>
    <t>Departures (100,000s)</t>
  </si>
  <si>
    <t>Scheduled Part 135 Accident Rate, 2008-2017</t>
  </si>
  <si>
    <t>Accidents per 100,000 Departures</t>
  </si>
  <si>
    <t>Accidents per 100,000 Flight Hours</t>
  </si>
  <si>
    <t>Defining Event for Scheduled Part 135 Accidents, 2017</t>
  </si>
  <si>
    <t>Defining Event</t>
  </si>
  <si>
    <t>Non-Fatal</t>
  </si>
  <si>
    <t>Bird</t>
  </si>
  <si>
    <t>Abnormal Runway Contact</t>
  </si>
  <si>
    <t>Collision with Obstacle (Takeoff/Landing)</t>
  </si>
  <si>
    <t>Fuel Related</t>
  </si>
  <si>
    <t>System Malfunction (Non-Powerplant)</t>
  </si>
  <si>
    <t>Phase of Flight for Scheduled Part 135 Accidents, 2017</t>
  </si>
  <si>
    <t>Phase of Flight</t>
  </si>
  <si>
    <t>Landing</t>
  </si>
  <si>
    <t>Takeoff</t>
  </si>
  <si>
    <t>Approach</t>
  </si>
  <si>
    <t>En Route</t>
  </si>
  <si>
    <t>Non-Scheduled Part 135 Flight Hours, 2008-2017</t>
  </si>
  <si>
    <t>Helicopter</t>
  </si>
  <si>
    <t>Fixed Wing</t>
  </si>
  <si>
    <t>Non-Scheduled Part 135 Accidents (Fixed-Wing), 2008-2017</t>
  </si>
  <si>
    <t>Non-Scheduled Part 135 Accidents (Helicopters), 2008-2017</t>
  </si>
  <si>
    <t>Non-Scheduled Part 135 Accident Rates (Fixed-Wing), 2008-2017</t>
  </si>
  <si>
    <t>Non-Scheduled Part 135 Accident Rates (Helicopters), 2008-2017</t>
  </si>
  <si>
    <t>Defining Event for Non-Scheduled Part 135 Accidents (Fixed-Wing), 2017</t>
  </si>
  <si>
    <t>Loss of Control-Ground</t>
  </si>
  <si>
    <t>System Malfunction (Powerplant)</t>
  </si>
  <si>
    <t>Loss of Control-Inflight</t>
  </si>
  <si>
    <t>Unintended Flight in IMC</t>
  </si>
  <si>
    <t>Fire/Smoke (Non-Impact)</t>
  </si>
  <si>
    <t>Ground Handling</t>
  </si>
  <si>
    <t>Undershoot/Overshoot</t>
  </si>
  <si>
    <t>Other</t>
  </si>
  <si>
    <t>Phase of Flight for Non-Scheduled Part 135 Accidents (Fixed-Wing), 2017</t>
  </si>
  <si>
    <t>Initial Climb</t>
  </si>
  <si>
    <t>Taxi</t>
  </si>
  <si>
    <t>Standing</t>
  </si>
  <si>
    <t>Defining Event for Non-Scheduled Part 135 Accidents (Helicopters), 2017</t>
  </si>
  <si>
    <t>Controlled Flight Into Terrain</t>
  </si>
  <si>
    <t>Abrupt Maneuver</t>
  </si>
  <si>
    <t>Unknown or Undetermined</t>
  </si>
  <si>
    <t>Phase of Flight for Non-Scheduled Part 135 Accidents (Helicopters), 2017</t>
  </si>
  <si>
    <t>Maneuvering</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</si>
  <si>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</si>
  <si>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</si>
  <si>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</si>
  <si>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</si>
  <si>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</si>
  <si>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</si>
  <si>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</si>
  <si>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</si>
  <si>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</si>
  <si>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</si>
  <si>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</si>
  <si>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</si>
  <si>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</si>
  <si>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</si>
  <si>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</si>
  <si>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</si>
  <si>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</si>
  <si>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</si>
  <si>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</si>
  <si>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</si>
  <si>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Indicates if the accident flight involved an intentional act (such as suicide, sabotage, stolen aircraft, or terrorism). In this report, accidents involving intentional acts are included in accident counts but are excluded from accident rate computations.</t>
  </si>
  <si>
    <t>A link to the NTSB accident report.</t>
  </si>
  <si>
    <t>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</si>
</sst>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xf>
    <xf numFmtId="14" fontId="0" fillId="0" borderId="0" xfId="0" applyNumberFormat="1"/>
    <xf numFmtId="0" fontId="3" fillId="0" borderId="0" xfId="0" applyFont="1"/>
    <xf numFmtId="0" fontId="4" fillId="0" borderId="0" xfId="1"/>
    <xf numFmtId="0" fontId="0" fillId="0" borderId="0" xfId="0" applyAlignment="1">
      <alignment horizontal="right"/>
    </xf>
    <xf numFmtId="0" fontId="1" fillId="0" borderId="0" xfId="0" applyFont="1" applyAlignment="1">
      <alignment horizontal="left"/>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Scheduled Part 135 Accidents, 2008-2017</a:t>
            </a:r>
          </a:p>
        </c:rich>
      </c:tx>
      <c:overlay val="0"/>
    </c:title>
    <c:autoTitleDeleted val="0"/>
    <c:plotArea>
      <c:layout/>
      <c:barChart>
        <c:barDir val="col"/>
        <c:grouping val="clustered"/>
        <c:varyColors val="0"/>
        <c:ser>
          <c:idx val="0"/>
          <c:order val="0"/>
          <c:tx>
            <c:strRef>
              <c:f>Part135_Scheduled_Accidents!$B$2</c:f>
              <c:strCache>
                <c:ptCount val="1"/>
                <c:pt idx="0">
                  <c:v>Fatal</c:v>
                </c:pt>
              </c:strCache>
            </c:strRef>
          </c:tx>
          <c:invertIfNegative val="0"/>
          <c:cat>
            <c:numRef>
              <c:f>Part135_Scheduled_Accidents!$A$3:$A$12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Part135_Scheduled_Accidents!$B$3:$B$12</c:f>
              <c:numCache>
                <c:formatCode>General</c:formatCode>
                <c:ptCount val="10"/>
                <c:pt idx="0">
                  <c:v>0</c:v>
                </c:pt>
                <c:pt idx="1">
                  <c:v>0</c:v>
                </c:pt>
                <c:pt idx="2">
                  <c:v>0</c:v>
                </c:pt>
                <c:pt idx="3">
                  <c:v>0</c:v>
                </c:pt>
                <c:pt idx="4">
                  <c:v>0</c:v>
                </c:pt>
                <c:pt idx="5">
                  <c:v>2</c:v>
                </c:pt>
                <c:pt idx="6">
                  <c:v>0</c:v>
                </c:pt>
                <c:pt idx="7">
                  <c:v>1</c:v>
                </c:pt>
                <c:pt idx="8">
                  <c:v>2</c:v>
                </c:pt>
                <c:pt idx="9">
                  <c:v>0</c:v>
                </c:pt>
              </c:numCache>
            </c:numRef>
          </c:val>
          <c:extLst>
            <c:ext xmlns:c16="http://schemas.microsoft.com/office/drawing/2014/chart" uri="{C3380CC4-5D6E-409C-BE32-E72D297353CC}">
              <c16:uniqueId val="{00000003-0A95-42F8-BB77-39E0841DAE6A}"/>
            </c:ext>
          </c:extLst>
        </c:ser>
        <c:ser>
          <c:idx val="1"/>
          <c:order val="1"/>
          <c:tx>
            <c:strRef>
              <c:f>Part135_Scheduled_Accidents!$C$2</c:f>
              <c:strCache>
                <c:ptCount val="1"/>
                <c:pt idx="0">
                  <c:v>Total</c:v>
                </c:pt>
              </c:strCache>
            </c:strRef>
          </c:tx>
          <c:invertIfNegative val="0"/>
          <c:cat>
            <c:numRef>
              <c:f>Part135_Scheduled_Accidents!$A$3:$A$12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Part135_Scheduled_Accidents!$C$3:$C$12</c:f>
              <c:numCache>
                <c:formatCode>General</c:formatCode>
                <c:ptCount val="10"/>
                <c:pt idx="0">
                  <c:v>7</c:v>
                </c:pt>
                <c:pt idx="1">
                  <c:v>2</c:v>
                </c:pt>
                <c:pt idx="2">
                  <c:v>6</c:v>
                </c:pt>
                <c:pt idx="3">
                  <c:v>4</c:v>
                </c:pt>
                <c:pt idx="4">
                  <c:v>3</c:v>
                </c:pt>
                <c:pt idx="5">
                  <c:v>6</c:v>
                </c:pt>
                <c:pt idx="6">
                  <c:v>3</c:v>
                </c:pt>
                <c:pt idx="7">
                  <c:v>5</c:v>
                </c:pt>
                <c:pt idx="8">
                  <c:v>8</c:v>
                </c:pt>
                <c:pt idx="9">
                  <c:v>6</c:v>
                </c:pt>
              </c:numCache>
            </c:numRef>
          </c:val>
          <c:extLst>
            <c:ext xmlns:c16="http://schemas.microsoft.com/office/drawing/2014/chart" uri="{C3380CC4-5D6E-409C-BE32-E72D297353CC}">
              <c16:uniqueId val="{00000004-0A95-42F8-BB77-39E0841DAE6A}"/>
            </c:ext>
          </c:extLst>
        </c:ser>
        <c:dLbls>
          <c:showLegendKey val="0"/>
          <c:showVal val="0"/>
          <c:showCatName val="0"/>
          <c:showSerName val="0"/>
          <c:showPercent val="0"/>
          <c:showBubbleSize val="0"/>
        </c:dLbls>
        <c:gapWidth val="150"/>
        <c:axId val="454652048"/>
        <c:axId val="454652704"/>
      </c:barChart>
      <c:catAx>
        <c:axId val="454652048"/>
        <c:scaling>
          <c:orientation val="minMax"/>
        </c:scaling>
        <c:delete val="0"/>
        <c:axPos val="b"/>
        <c:title>
          <c:tx>
            <c:strRef>
              <c:f>Part135_Scheduled_Accidents!$A$2</c:f>
              <c:strCache>
                <c:ptCount val="1"/>
                <c:pt idx="0">
                  <c:v>Calendar Year</c:v>
                </c:pt>
              </c:strCache>
            </c:strRef>
          </c:tx>
          <c:overlay val="0"/>
        </c:title>
        <c:numFmt formatCode="General" sourceLinked="1"/>
        <c:majorTickMark val="out"/>
        <c:minorTickMark val="none"/>
        <c:tickLblPos val="nextTo"/>
        <c:crossAx val="454652704"/>
        <c:crosses val="autoZero"/>
        <c:auto val="1"/>
        <c:lblAlgn val="ctr"/>
        <c:lblOffset val="100"/>
        <c:noMultiLvlLbl val="0"/>
      </c:catAx>
      <c:valAx>
        <c:axId val="454652704"/>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crossAx val="454652048"/>
        <c:crosses val="autoZero"/>
        <c:crossBetween val="between"/>
      </c:valAx>
    </c:plotArea>
    <c:legend>
      <c:legendPos val="tr"/>
      <c:layout>
        <c:manualLayout>
          <c:xMode val="edge"/>
          <c:yMode val="edge"/>
          <c:x val="0.7835759842519685"/>
          <c:y val="8.9719999999999994E-2"/>
          <c:w val="0.19392401574803153"/>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Non-Scheduled Part 135 Accident Rates (Fixed-Wing), 2008-2017</a:t>
            </a:r>
          </a:p>
        </c:rich>
      </c:tx>
      <c:overlay val="0"/>
    </c:title>
    <c:autoTitleDeleted val="0"/>
    <c:plotArea>
      <c:layout/>
      <c:lineChart>
        <c:grouping val="standard"/>
        <c:varyColors val="0"/>
        <c:ser>
          <c:idx val="1"/>
          <c:order val="0"/>
          <c:tx>
            <c:strRef>
              <c:f>Part135_NonSched_FixedWing_AccR!$C$2</c:f>
              <c:strCache>
                <c:ptCount val="1"/>
                <c:pt idx="0">
                  <c:v>Total</c:v>
                </c:pt>
              </c:strCache>
            </c:strRef>
          </c:tx>
          <c:spPr>
            <a:ln>
              <a:prstDash val="sysDash"/>
            </a:ln>
          </c:spPr>
          <c:cat>
            <c:strRef>
              <c:f>Part135_NonSched_FixedWing_AccR!$A$3:$A$12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Part135_NonSched_FixedWing_AccR!$C$3:$C$12</c:f>
              <c:numCache>
                <c:formatCode>General</c:formatCode>
                <c:ptCount val="10"/>
                <c:pt idx="0">
                  <c:v>2.4291584028890791</c:v>
                </c:pt>
                <c:pt idx="1">
                  <c:v>1.8462377204828673</c:v>
                </c:pt>
                <c:pt idx="2">
                  <c:v>1.3134089200166803</c:v>
                </c:pt>
                <c:pt idx="4">
                  <c:v>1.4476158490773621</c:v>
                </c:pt>
                <c:pt idx="5">
                  <c:v>1.4164500309627124</c:v>
                </c:pt>
                <c:pt idx="6">
                  <c:v>0.97082233910743398</c:v>
                </c:pt>
                <c:pt idx="7">
                  <c:v>1.0029050817200491</c:v>
                </c:pt>
                <c:pt idx="8">
                  <c:v>0.82958017436116105</c:v>
                </c:pt>
                <c:pt idx="9">
                  <c:v>1.3012213588979957</c:v>
                </c:pt>
              </c:numCache>
            </c:numRef>
          </c:val>
          <c:smooth val="0"/>
          <c:extLst>
            <c:ext xmlns:c16="http://schemas.microsoft.com/office/drawing/2014/chart" uri="{C3380CC4-5D6E-409C-BE32-E72D297353CC}">
              <c16:uniqueId val="{00000004-1B46-4E49-875A-BDFFFFD706FA}"/>
            </c:ext>
          </c:extLst>
        </c:ser>
        <c:ser>
          <c:idx val="0"/>
          <c:order val="1"/>
          <c:tx>
            <c:strRef>
              <c:f>Part135_NonSched_FixedWing_AccR!$B$2</c:f>
              <c:strCache>
                <c:ptCount val="1"/>
                <c:pt idx="0">
                  <c:v>Fatal</c:v>
                </c:pt>
              </c:strCache>
            </c:strRef>
          </c:tx>
          <c:marker>
            <c:symbol val="diamond"/>
            <c:size val="6"/>
          </c:marker>
          <c:cat>
            <c:strRef>
              <c:f>Part135_NonSched_FixedWing_AccR!$A$3:$A$12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Part135_NonSched_FixedWing_AccR!$B$3:$B$12</c:f>
              <c:numCache>
                <c:formatCode>General</c:formatCode>
                <c:ptCount val="10"/>
                <c:pt idx="0">
                  <c:v>0.70850453417598136</c:v>
                </c:pt>
                <c:pt idx="1">
                  <c:v>0</c:v>
                </c:pt>
                <c:pt idx="2">
                  <c:v>0.27362685833680839</c:v>
                </c:pt>
                <c:pt idx="4">
                  <c:v>0.19301544654364827</c:v>
                </c:pt>
                <c:pt idx="5">
                  <c:v>0.3541125077406781</c:v>
                </c:pt>
                <c:pt idx="6">
                  <c:v>0.20225465398071543</c:v>
                </c:pt>
                <c:pt idx="7">
                  <c:v>0.12536313521500614</c:v>
                </c:pt>
                <c:pt idx="8">
                  <c:v>0.2488740523083483</c:v>
                </c:pt>
                <c:pt idx="9">
                  <c:v>0.2033158373278118</c:v>
                </c:pt>
              </c:numCache>
            </c:numRef>
          </c:val>
          <c:smooth val="0"/>
          <c:extLst>
            <c:ext xmlns:c16="http://schemas.microsoft.com/office/drawing/2014/chart" uri="{C3380CC4-5D6E-409C-BE32-E72D297353CC}">
              <c16:uniqueId val="{00000003-1B46-4E49-875A-BDFFFFD706FA}"/>
            </c:ext>
          </c:extLst>
        </c:ser>
        <c:dLbls>
          <c:showLegendKey val="0"/>
          <c:showVal val="0"/>
          <c:showCatName val="0"/>
          <c:showSerName val="0"/>
          <c:showPercent val="0"/>
          <c:showBubbleSize val="0"/>
        </c:dLbls>
        <c:marker val="1"/>
        <c:smooth val="0"/>
        <c:axId val="466076656"/>
        <c:axId val="466083216"/>
      </c:lineChart>
      <c:catAx>
        <c:axId val="466076656"/>
        <c:scaling>
          <c:orientation val="minMax"/>
        </c:scaling>
        <c:delete val="0"/>
        <c:axPos val="b"/>
        <c:title>
          <c:tx>
            <c:strRef>
              <c:f>Part135_NonSched_FixedWing_AccR!$A$2</c:f>
              <c:strCache>
                <c:ptCount val="1"/>
                <c:pt idx="0">
                  <c:v>Calendar Year</c:v>
                </c:pt>
              </c:strCache>
            </c:strRef>
          </c:tx>
          <c:overlay val="0"/>
        </c:title>
        <c:numFmt formatCode="General" sourceLinked="1"/>
        <c:majorTickMark val="out"/>
        <c:minorTickMark val="none"/>
        <c:tickLblPos val="nextTo"/>
        <c:crossAx val="466083216"/>
        <c:crosses val="autoZero"/>
        <c:auto val="1"/>
        <c:lblAlgn val="ctr"/>
        <c:lblOffset val="100"/>
        <c:noMultiLvlLbl val="0"/>
      </c:catAx>
      <c:valAx>
        <c:axId val="466083216"/>
        <c:scaling>
          <c:orientation val="minMax"/>
          <c:max val="2.5"/>
          <c:min val="0"/>
        </c:scaling>
        <c:delete val="0"/>
        <c:axPos val="l"/>
        <c:title>
          <c:tx>
            <c:rich>
              <a:bodyPr/>
              <a:lstStyle/>
              <a:p>
                <a:pPr>
                  <a:defRPr/>
                </a:pPr>
                <a:r>
                  <a:rPr lang="en-US"/>
                  <a:t>Accidents per 100,000 Flight Hours</a:t>
                </a:r>
              </a:p>
            </c:rich>
          </c:tx>
          <c:overlay val="0"/>
        </c:title>
        <c:numFmt formatCode="#,##0.0" sourceLinked="0"/>
        <c:majorTickMark val="out"/>
        <c:minorTickMark val="none"/>
        <c:tickLblPos val="nextTo"/>
        <c:crossAx val="466076656"/>
        <c:crosses val="autoZero"/>
        <c:crossBetween val="between"/>
      </c:valAx>
    </c:plotArea>
    <c:legend>
      <c:legendPos val="tr"/>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Non-Scheduled Part 135 Accident Rates (Helicopters), 2008-2017</a:t>
            </a:r>
          </a:p>
        </c:rich>
      </c:tx>
      <c:overlay val="0"/>
    </c:title>
    <c:autoTitleDeleted val="0"/>
    <c:plotArea>
      <c:layout/>
      <c:lineChart>
        <c:grouping val="standard"/>
        <c:varyColors val="0"/>
        <c:ser>
          <c:idx val="1"/>
          <c:order val="0"/>
          <c:tx>
            <c:strRef>
              <c:f>Part135_NonSched_Heli_AccRate!$C$2</c:f>
              <c:strCache>
                <c:ptCount val="1"/>
                <c:pt idx="0">
                  <c:v>Total</c:v>
                </c:pt>
              </c:strCache>
            </c:strRef>
          </c:tx>
          <c:spPr>
            <a:ln>
              <a:prstDash val="sysDash"/>
            </a:ln>
          </c:spPr>
          <c:cat>
            <c:strRef>
              <c:f>Part135_NonSched_Heli_AccRate!$A$3:$A$12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Part135_NonSched_Heli_AccRate!$C$3:$C$12</c:f>
              <c:numCache>
                <c:formatCode>General</c:formatCode>
                <c:ptCount val="10"/>
                <c:pt idx="0">
                  <c:v>0.82799826451563763</c:v>
                </c:pt>
                <c:pt idx="1">
                  <c:v>1.2484418485390349</c:v>
                </c:pt>
                <c:pt idx="2">
                  <c:v>0.47753667481662593</c:v>
                </c:pt>
                <c:pt idx="4">
                  <c:v>0.69898249118757827</c:v>
                </c:pt>
                <c:pt idx="5">
                  <c:v>1.1911775890015823</c:v>
                </c:pt>
                <c:pt idx="6">
                  <c:v>1.0536510325341097</c:v>
                </c:pt>
                <c:pt idx="7">
                  <c:v>1.2062497522879974</c:v>
                </c:pt>
                <c:pt idx="8">
                  <c:v>0.93309869011605884</c:v>
                </c:pt>
                <c:pt idx="9">
                  <c:v>1.1597385176222268</c:v>
                </c:pt>
              </c:numCache>
            </c:numRef>
          </c:val>
          <c:smooth val="0"/>
          <c:extLst>
            <c:ext xmlns:c16="http://schemas.microsoft.com/office/drawing/2014/chart" uri="{C3380CC4-5D6E-409C-BE32-E72D297353CC}">
              <c16:uniqueId val="{00000004-99DA-496A-8408-283E4B4543B2}"/>
            </c:ext>
          </c:extLst>
        </c:ser>
        <c:ser>
          <c:idx val="0"/>
          <c:order val="1"/>
          <c:tx>
            <c:strRef>
              <c:f>Part135_NonSched_Heli_AccRate!$B$2</c:f>
              <c:strCache>
                <c:ptCount val="1"/>
                <c:pt idx="0">
                  <c:v>Fatal</c:v>
                </c:pt>
              </c:strCache>
            </c:strRef>
          </c:tx>
          <c:marker>
            <c:symbol val="diamond"/>
            <c:size val="6"/>
          </c:marker>
          <c:cat>
            <c:strRef>
              <c:f>Part135_NonSched_Heli_AccRate!$A$3:$A$12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Part135_NonSched_Heli_AccRate!$B$3:$B$12</c:f>
              <c:numCache>
                <c:formatCode>General</c:formatCode>
                <c:ptCount val="10"/>
                <c:pt idx="0">
                  <c:v>0.49679895870938257</c:v>
                </c:pt>
                <c:pt idx="1">
                  <c:v>0.19206797669831308</c:v>
                </c:pt>
                <c:pt idx="2">
                  <c:v>7.9589445802770983E-2</c:v>
                </c:pt>
                <c:pt idx="4">
                  <c:v>0.27959299647503127</c:v>
                </c:pt>
                <c:pt idx="5">
                  <c:v>0.18325809061562806</c:v>
                </c:pt>
                <c:pt idx="6">
                  <c:v>0.26341275813352744</c:v>
                </c:pt>
                <c:pt idx="7">
                  <c:v>0.34464278636799922</c:v>
                </c:pt>
                <c:pt idx="8">
                  <c:v>9.3309869011605887E-2</c:v>
                </c:pt>
                <c:pt idx="9">
                  <c:v>0.2899346294055567</c:v>
                </c:pt>
              </c:numCache>
            </c:numRef>
          </c:val>
          <c:smooth val="0"/>
          <c:extLst>
            <c:ext xmlns:c16="http://schemas.microsoft.com/office/drawing/2014/chart" uri="{C3380CC4-5D6E-409C-BE32-E72D297353CC}">
              <c16:uniqueId val="{00000003-99DA-496A-8408-283E4B4543B2}"/>
            </c:ext>
          </c:extLst>
        </c:ser>
        <c:dLbls>
          <c:showLegendKey val="0"/>
          <c:showVal val="0"/>
          <c:showCatName val="0"/>
          <c:showSerName val="0"/>
          <c:showPercent val="0"/>
          <c:showBubbleSize val="0"/>
        </c:dLbls>
        <c:marker val="1"/>
        <c:smooth val="0"/>
        <c:axId val="466079936"/>
        <c:axId val="466081904"/>
      </c:lineChart>
      <c:catAx>
        <c:axId val="466079936"/>
        <c:scaling>
          <c:orientation val="minMax"/>
        </c:scaling>
        <c:delete val="0"/>
        <c:axPos val="b"/>
        <c:title>
          <c:tx>
            <c:strRef>
              <c:f>Part135_NonSched_Heli_AccRate!$A$2</c:f>
              <c:strCache>
                <c:ptCount val="1"/>
                <c:pt idx="0">
                  <c:v>Calendar Year</c:v>
                </c:pt>
              </c:strCache>
            </c:strRef>
          </c:tx>
          <c:overlay val="0"/>
        </c:title>
        <c:numFmt formatCode="General" sourceLinked="1"/>
        <c:majorTickMark val="out"/>
        <c:minorTickMark val="none"/>
        <c:tickLblPos val="nextTo"/>
        <c:crossAx val="466081904"/>
        <c:crosses val="autoZero"/>
        <c:auto val="1"/>
        <c:lblAlgn val="ctr"/>
        <c:lblOffset val="100"/>
        <c:noMultiLvlLbl val="0"/>
      </c:catAx>
      <c:valAx>
        <c:axId val="466081904"/>
        <c:scaling>
          <c:orientation val="minMax"/>
          <c:max val="1.6"/>
          <c:min val="0"/>
        </c:scaling>
        <c:delete val="0"/>
        <c:axPos val="l"/>
        <c:title>
          <c:tx>
            <c:rich>
              <a:bodyPr/>
              <a:lstStyle/>
              <a:p>
                <a:pPr>
                  <a:defRPr/>
                </a:pPr>
                <a:r>
                  <a:rPr lang="en-US"/>
                  <a:t>Accidents per 100,000 Flight Hours</a:t>
                </a:r>
              </a:p>
            </c:rich>
          </c:tx>
          <c:overlay val="0"/>
        </c:title>
        <c:numFmt formatCode="#,##0.0" sourceLinked="0"/>
        <c:majorTickMark val="out"/>
        <c:minorTickMark val="none"/>
        <c:tickLblPos val="nextTo"/>
        <c:crossAx val="466079936"/>
        <c:crosses val="autoZero"/>
        <c:crossBetween val="between"/>
      </c:valAx>
    </c:plotArea>
    <c:legend>
      <c:legendPos val="tr"/>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Non-Scheduled Part 135 Accidents (Fixed-Wing), 2017</a:t>
            </a:r>
          </a:p>
        </c:rich>
      </c:tx>
      <c:overlay val="0"/>
    </c:title>
    <c:autoTitleDeleted val="0"/>
    <c:plotArea>
      <c:layout/>
      <c:barChart>
        <c:barDir val="bar"/>
        <c:grouping val="stacked"/>
        <c:varyColors val="0"/>
        <c:ser>
          <c:idx val="0"/>
          <c:order val="0"/>
          <c:tx>
            <c:strRef>
              <c:f>Part135_NonSched_FixedWing_Defi!$B$2</c:f>
              <c:strCache>
                <c:ptCount val="1"/>
                <c:pt idx="0">
                  <c:v>Fatal</c:v>
                </c:pt>
              </c:strCache>
            </c:strRef>
          </c:tx>
          <c:invertIfNegative val="0"/>
          <c:cat>
            <c:strRef>
              <c:f>Part135_NonSched_FixedWing_Defi!$A$3:$A$14</c:f>
              <c:strCache>
                <c:ptCount val="12"/>
                <c:pt idx="0">
                  <c:v>Abnormal Runway Contact</c:v>
                </c:pt>
                <c:pt idx="1">
                  <c:v>Loss of Control-Ground</c:v>
                </c:pt>
                <c:pt idx="2">
                  <c:v>System Malfunction (Powerplant)</c:v>
                </c:pt>
                <c:pt idx="3">
                  <c:v>Loss of Control-Inflight</c:v>
                </c:pt>
                <c:pt idx="4">
                  <c:v>Unintended Flight in IMC</c:v>
                </c:pt>
                <c:pt idx="5">
                  <c:v>Fire/Smoke (Non-Impact)</c:v>
                </c:pt>
                <c:pt idx="6">
                  <c:v>Ground Handling</c:v>
                </c:pt>
                <c:pt idx="7">
                  <c:v>Undershoot/Overshoot</c:v>
                </c:pt>
                <c:pt idx="8">
                  <c:v>Bird</c:v>
                </c:pt>
                <c:pt idx="9">
                  <c:v>Collision with Obstacle (Takeoff/Landing)</c:v>
                </c:pt>
                <c:pt idx="10">
                  <c:v>System Malfunction (Non-Powerplant)</c:v>
                </c:pt>
                <c:pt idx="11">
                  <c:v>Other</c:v>
                </c:pt>
              </c:strCache>
            </c:strRef>
          </c:cat>
          <c:val>
            <c:numRef>
              <c:f>Part135_NonSched_FixedWing_Defi!$B$3:$B$14</c:f>
              <c:numCache>
                <c:formatCode>General</c:formatCode>
                <c:ptCount val="12"/>
                <c:pt idx="0">
                  <c:v>1</c:v>
                </c:pt>
                <c:pt idx="1">
                  <c:v>0</c:v>
                </c:pt>
                <c:pt idx="2">
                  <c:v>0</c:v>
                </c:pt>
                <c:pt idx="3">
                  <c:v>2</c:v>
                </c:pt>
                <c:pt idx="4">
                  <c:v>2</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8E4-4960-90A1-E6166FB851AD}"/>
            </c:ext>
          </c:extLst>
        </c:ser>
        <c:ser>
          <c:idx val="1"/>
          <c:order val="1"/>
          <c:tx>
            <c:strRef>
              <c:f>Part135_NonSched_FixedWing_Defi!$C$2</c:f>
              <c:strCache>
                <c:ptCount val="1"/>
                <c:pt idx="0">
                  <c:v>Non-Fatal</c:v>
                </c:pt>
              </c:strCache>
            </c:strRef>
          </c:tx>
          <c:invertIfNegative val="0"/>
          <c:cat>
            <c:strRef>
              <c:f>Part135_NonSched_FixedWing_Defi!$A$3:$A$14</c:f>
              <c:strCache>
                <c:ptCount val="12"/>
                <c:pt idx="0">
                  <c:v>Abnormal Runway Contact</c:v>
                </c:pt>
                <c:pt idx="1">
                  <c:v>Loss of Control-Ground</c:v>
                </c:pt>
                <c:pt idx="2">
                  <c:v>System Malfunction (Powerplant)</c:v>
                </c:pt>
                <c:pt idx="3">
                  <c:v>Loss of Control-Inflight</c:v>
                </c:pt>
                <c:pt idx="4">
                  <c:v>Unintended Flight in IMC</c:v>
                </c:pt>
                <c:pt idx="5">
                  <c:v>Fire/Smoke (Non-Impact)</c:v>
                </c:pt>
                <c:pt idx="6">
                  <c:v>Ground Handling</c:v>
                </c:pt>
                <c:pt idx="7">
                  <c:v>Undershoot/Overshoot</c:v>
                </c:pt>
                <c:pt idx="8">
                  <c:v>Bird</c:v>
                </c:pt>
                <c:pt idx="9">
                  <c:v>Collision with Obstacle (Takeoff/Landing)</c:v>
                </c:pt>
                <c:pt idx="10">
                  <c:v>System Malfunction (Non-Powerplant)</c:v>
                </c:pt>
                <c:pt idx="11">
                  <c:v>Other</c:v>
                </c:pt>
              </c:strCache>
            </c:strRef>
          </c:cat>
          <c:val>
            <c:numRef>
              <c:f>Part135_NonSched_FixedWing_Defi!$C$3:$C$14</c:f>
              <c:numCache>
                <c:formatCode>General</c:formatCode>
                <c:ptCount val="12"/>
                <c:pt idx="0">
                  <c:v>5</c:v>
                </c:pt>
                <c:pt idx="1">
                  <c:v>5</c:v>
                </c:pt>
                <c:pt idx="2">
                  <c:v>5</c:v>
                </c:pt>
                <c:pt idx="3">
                  <c:v>2</c:v>
                </c:pt>
                <c:pt idx="4">
                  <c:v>0</c:v>
                </c:pt>
                <c:pt idx="5">
                  <c:v>2</c:v>
                </c:pt>
                <c:pt idx="6">
                  <c:v>2</c:v>
                </c:pt>
                <c:pt idx="7">
                  <c:v>2</c:v>
                </c:pt>
                <c:pt idx="8">
                  <c:v>1</c:v>
                </c:pt>
                <c:pt idx="9">
                  <c:v>1</c:v>
                </c:pt>
                <c:pt idx="10">
                  <c:v>1</c:v>
                </c:pt>
                <c:pt idx="11">
                  <c:v>1</c:v>
                </c:pt>
              </c:numCache>
            </c:numRef>
          </c:val>
          <c:extLst>
            <c:ext xmlns:c16="http://schemas.microsoft.com/office/drawing/2014/chart" uri="{C3380CC4-5D6E-409C-BE32-E72D297353CC}">
              <c16:uniqueId val="{00000003-58E4-4960-90A1-E6166FB851AD}"/>
            </c:ext>
          </c:extLst>
        </c:ser>
        <c:dLbls>
          <c:showLegendKey val="0"/>
          <c:showVal val="0"/>
          <c:showCatName val="0"/>
          <c:showSerName val="0"/>
          <c:showPercent val="0"/>
          <c:showBubbleSize val="0"/>
        </c:dLbls>
        <c:gapWidth val="150"/>
        <c:overlap val="100"/>
        <c:axId val="467215480"/>
        <c:axId val="467218432"/>
      </c:barChart>
      <c:catAx>
        <c:axId val="467215480"/>
        <c:scaling>
          <c:orientation val="maxMin"/>
        </c:scaling>
        <c:delete val="0"/>
        <c:axPos val="l"/>
        <c:title>
          <c:tx>
            <c:strRef>
              <c:f>Part135_NonSched_FixedWing_Defi!$A$2</c:f>
              <c:strCache>
                <c:ptCount val="1"/>
                <c:pt idx="0">
                  <c:v>Defining Event</c:v>
                </c:pt>
              </c:strCache>
            </c:strRef>
          </c:tx>
          <c:overlay val="0"/>
        </c:title>
        <c:numFmt formatCode="General" sourceLinked="1"/>
        <c:majorTickMark val="out"/>
        <c:minorTickMark val="none"/>
        <c:tickLblPos val="nextTo"/>
        <c:crossAx val="467218432"/>
        <c:crosses val="autoZero"/>
        <c:auto val="1"/>
        <c:lblAlgn val="ctr"/>
        <c:lblOffset val="100"/>
        <c:noMultiLvlLbl val="0"/>
      </c:catAx>
      <c:valAx>
        <c:axId val="467218432"/>
        <c:scaling>
          <c:orientation val="minMax"/>
          <c:max val="6"/>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67215480"/>
        <c:crosses val="max"/>
        <c:crossBetween val="between"/>
      </c:valAx>
    </c:plotArea>
    <c:legend>
      <c:legendPos val="tr"/>
      <c:layout>
        <c:manualLayout>
          <c:xMode val="edge"/>
          <c:yMode val="edge"/>
          <c:x val="0.71787578740157487"/>
          <c:y val="0.76024258971916048"/>
          <c:w val="0.24712421259842521"/>
          <c:h val="9.7547725126716944E-2"/>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Non-Scheduled Part 135 Accidents (Fixed-Wing), 2017</a:t>
            </a:r>
          </a:p>
        </c:rich>
      </c:tx>
      <c:overlay val="0"/>
    </c:title>
    <c:autoTitleDeleted val="0"/>
    <c:plotArea>
      <c:layout/>
      <c:barChart>
        <c:barDir val="bar"/>
        <c:grouping val="stacked"/>
        <c:varyColors val="0"/>
        <c:ser>
          <c:idx val="0"/>
          <c:order val="0"/>
          <c:tx>
            <c:strRef>
              <c:f>Part135_NonSched_FixedWing_Phas!$B$2</c:f>
              <c:strCache>
                <c:ptCount val="1"/>
                <c:pt idx="0">
                  <c:v>Fatal</c:v>
                </c:pt>
              </c:strCache>
            </c:strRef>
          </c:tx>
          <c:invertIfNegative val="0"/>
          <c:cat>
            <c:strRef>
              <c:f>Part135_NonSched_FixedWing_Phas!$A$3:$A$9</c:f>
              <c:strCache>
                <c:ptCount val="7"/>
                <c:pt idx="0">
                  <c:v>Landing</c:v>
                </c:pt>
                <c:pt idx="1">
                  <c:v>En Route</c:v>
                </c:pt>
                <c:pt idx="2">
                  <c:v>Takeoff</c:v>
                </c:pt>
                <c:pt idx="3">
                  <c:v>Initial Climb</c:v>
                </c:pt>
                <c:pt idx="4">
                  <c:v>Taxi</c:v>
                </c:pt>
                <c:pt idx="5">
                  <c:v>Approach</c:v>
                </c:pt>
                <c:pt idx="6">
                  <c:v>Standing</c:v>
                </c:pt>
              </c:strCache>
            </c:strRef>
          </c:cat>
          <c:val>
            <c:numRef>
              <c:f>Part135_NonSched_FixedWing_Phas!$B$3:$B$9</c:f>
              <c:numCache>
                <c:formatCode>General</c:formatCode>
                <c:ptCount val="7"/>
                <c:pt idx="0">
                  <c:v>1</c:v>
                </c:pt>
                <c:pt idx="1">
                  <c:v>2</c:v>
                </c:pt>
                <c:pt idx="2">
                  <c:v>0</c:v>
                </c:pt>
                <c:pt idx="3">
                  <c:v>2</c:v>
                </c:pt>
                <c:pt idx="4">
                  <c:v>0</c:v>
                </c:pt>
                <c:pt idx="5">
                  <c:v>0</c:v>
                </c:pt>
                <c:pt idx="6">
                  <c:v>0</c:v>
                </c:pt>
              </c:numCache>
            </c:numRef>
          </c:val>
          <c:extLst>
            <c:ext xmlns:c16="http://schemas.microsoft.com/office/drawing/2014/chart" uri="{C3380CC4-5D6E-409C-BE32-E72D297353CC}">
              <c16:uniqueId val="{00000002-EE5C-4C3C-B3EF-7CED8B943AC5}"/>
            </c:ext>
          </c:extLst>
        </c:ser>
        <c:ser>
          <c:idx val="1"/>
          <c:order val="1"/>
          <c:tx>
            <c:strRef>
              <c:f>Part135_NonSched_FixedWing_Phas!$C$2</c:f>
              <c:strCache>
                <c:ptCount val="1"/>
                <c:pt idx="0">
                  <c:v>Non-Fatal</c:v>
                </c:pt>
              </c:strCache>
            </c:strRef>
          </c:tx>
          <c:invertIfNegative val="0"/>
          <c:cat>
            <c:strRef>
              <c:f>Part135_NonSched_FixedWing_Phas!$A$3:$A$9</c:f>
              <c:strCache>
                <c:ptCount val="7"/>
                <c:pt idx="0">
                  <c:v>Landing</c:v>
                </c:pt>
                <c:pt idx="1">
                  <c:v>En Route</c:v>
                </c:pt>
                <c:pt idx="2">
                  <c:v>Takeoff</c:v>
                </c:pt>
                <c:pt idx="3">
                  <c:v>Initial Climb</c:v>
                </c:pt>
                <c:pt idx="4">
                  <c:v>Taxi</c:v>
                </c:pt>
                <c:pt idx="5">
                  <c:v>Approach</c:v>
                </c:pt>
                <c:pt idx="6">
                  <c:v>Standing</c:v>
                </c:pt>
              </c:strCache>
            </c:strRef>
          </c:cat>
          <c:val>
            <c:numRef>
              <c:f>Part135_NonSched_FixedWing_Phas!$C$3:$C$9</c:f>
              <c:numCache>
                <c:formatCode>General</c:formatCode>
                <c:ptCount val="7"/>
                <c:pt idx="0">
                  <c:v>10</c:v>
                </c:pt>
                <c:pt idx="1">
                  <c:v>5</c:v>
                </c:pt>
                <c:pt idx="2">
                  <c:v>6</c:v>
                </c:pt>
                <c:pt idx="3">
                  <c:v>2</c:v>
                </c:pt>
                <c:pt idx="4">
                  <c:v>2</c:v>
                </c:pt>
                <c:pt idx="5">
                  <c:v>1</c:v>
                </c:pt>
                <c:pt idx="6">
                  <c:v>1</c:v>
                </c:pt>
              </c:numCache>
            </c:numRef>
          </c:val>
          <c:extLst>
            <c:ext xmlns:c16="http://schemas.microsoft.com/office/drawing/2014/chart" uri="{C3380CC4-5D6E-409C-BE32-E72D297353CC}">
              <c16:uniqueId val="{00000003-EE5C-4C3C-B3EF-7CED8B943AC5}"/>
            </c:ext>
          </c:extLst>
        </c:ser>
        <c:dLbls>
          <c:showLegendKey val="0"/>
          <c:showVal val="0"/>
          <c:showCatName val="0"/>
          <c:showSerName val="0"/>
          <c:showPercent val="0"/>
          <c:showBubbleSize val="0"/>
        </c:dLbls>
        <c:gapWidth val="150"/>
        <c:overlap val="100"/>
        <c:axId val="467211544"/>
        <c:axId val="467212528"/>
      </c:barChart>
      <c:catAx>
        <c:axId val="467211544"/>
        <c:scaling>
          <c:orientation val="maxMin"/>
        </c:scaling>
        <c:delete val="0"/>
        <c:axPos val="l"/>
        <c:title>
          <c:tx>
            <c:strRef>
              <c:f>Part135_NonSched_FixedWing_Phas!$A$2</c:f>
              <c:strCache>
                <c:ptCount val="1"/>
                <c:pt idx="0">
                  <c:v>Phase of Flight</c:v>
                </c:pt>
              </c:strCache>
            </c:strRef>
          </c:tx>
          <c:overlay val="0"/>
        </c:title>
        <c:numFmt formatCode="General" sourceLinked="1"/>
        <c:majorTickMark val="out"/>
        <c:minorTickMark val="none"/>
        <c:tickLblPos val="nextTo"/>
        <c:crossAx val="467212528"/>
        <c:crosses val="autoZero"/>
        <c:auto val="1"/>
        <c:lblAlgn val="ctr"/>
        <c:lblOffset val="100"/>
        <c:noMultiLvlLbl val="0"/>
      </c:catAx>
      <c:valAx>
        <c:axId val="467212528"/>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67211544"/>
        <c:crosses val="max"/>
        <c:crossBetween val="between"/>
      </c:valAx>
    </c:plotArea>
    <c:legend>
      <c:legendPos val="tr"/>
      <c:layout>
        <c:manualLayout>
          <c:xMode val="edge"/>
          <c:yMode val="edge"/>
          <c:x val="0.71537578740157481"/>
          <c:y val="0.65944000000000003"/>
          <c:w val="0.24712421259842521"/>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Non-Scheduled Part 135 Accidents (Helicopters), 2017</a:t>
            </a:r>
          </a:p>
        </c:rich>
      </c:tx>
      <c:overlay val="0"/>
    </c:title>
    <c:autoTitleDeleted val="0"/>
    <c:plotArea>
      <c:layout/>
      <c:barChart>
        <c:barDir val="bar"/>
        <c:grouping val="stacked"/>
        <c:varyColors val="0"/>
        <c:ser>
          <c:idx val="0"/>
          <c:order val="0"/>
          <c:tx>
            <c:strRef>
              <c:f>Part135_NonSched_Heli_DefiningE!$B$2</c:f>
              <c:strCache>
                <c:ptCount val="1"/>
                <c:pt idx="0">
                  <c:v>Fatal</c:v>
                </c:pt>
              </c:strCache>
            </c:strRef>
          </c:tx>
          <c:invertIfNegative val="0"/>
          <c:cat>
            <c:strRef>
              <c:f>Part135_NonSched_Heli_DefiningE!$A$3:$A$14</c:f>
              <c:strCache>
                <c:ptCount val="12"/>
                <c:pt idx="0">
                  <c:v>Bird</c:v>
                </c:pt>
                <c:pt idx="1">
                  <c:v>Controlled Flight Into Terrain</c:v>
                </c:pt>
                <c:pt idx="2">
                  <c:v>Abnormal Runway Contact</c:v>
                </c:pt>
                <c:pt idx="3">
                  <c:v>Abrupt Maneuver</c:v>
                </c:pt>
                <c:pt idx="4">
                  <c:v>Collision with Obstacle (Takeoff/Landing)</c:v>
                </c:pt>
                <c:pt idx="5">
                  <c:v>Fire/Smoke (Non-Impact)</c:v>
                </c:pt>
                <c:pt idx="6">
                  <c:v>Fuel Related</c:v>
                </c:pt>
                <c:pt idx="7">
                  <c:v>System Malfunction (Non-Powerplant)</c:v>
                </c:pt>
                <c:pt idx="8">
                  <c:v>System Malfunction (Powerplant)</c:v>
                </c:pt>
                <c:pt idx="9">
                  <c:v>Unintended Flight in IMC</c:v>
                </c:pt>
                <c:pt idx="10">
                  <c:v>Other</c:v>
                </c:pt>
                <c:pt idx="11">
                  <c:v>Unknown or Undetermined</c:v>
                </c:pt>
              </c:strCache>
            </c:strRef>
          </c:cat>
          <c:val>
            <c:numRef>
              <c:f>Part135_NonSched_Heli_DefiningE!$B$3:$B$14</c:f>
              <c:numCache>
                <c:formatCode>General</c:formatCode>
                <c:ptCount val="12"/>
                <c:pt idx="0">
                  <c:v>1</c:v>
                </c:pt>
                <c:pt idx="1">
                  <c:v>1</c:v>
                </c:pt>
                <c:pt idx="2">
                  <c:v>0</c:v>
                </c:pt>
                <c:pt idx="3">
                  <c:v>0</c:v>
                </c:pt>
                <c:pt idx="4">
                  <c:v>0</c:v>
                </c:pt>
                <c:pt idx="5">
                  <c:v>0</c:v>
                </c:pt>
                <c:pt idx="6">
                  <c:v>0</c:v>
                </c:pt>
                <c:pt idx="7">
                  <c:v>0</c:v>
                </c:pt>
                <c:pt idx="8">
                  <c:v>0</c:v>
                </c:pt>
                <c:pt idx="9">
                  <c:v>0</c:v>
                </c:pt>
                <c:pt idx="10">
                  <c:v>0</c:v>
                </c:pt>
                <c:pt idx="11">
                  <c:v>1</c:v>
                </c:pt>
              </c:numCache>
            </c:numRef>
          </c:val>
          <c:extLst>
            <c:ext xmlns:c16="http://schemas.microsoft.com/office/drawing/2014/chart" uri="{C3380CC4-5D6E-409C-BE32-E72D297353CC}">
              <c16:uniqueId val="{00000002-7041-4A64-B1CB-7FD4A04F4D79}"/>
            </c:ext>
          </c:extLst>
        </c:ser>
        <c:ser>
          <c:idx val="1"/>
          <c:order val="1"/>
          <c:tx>
            <c:strRef>
              <c:f>Part135_NonSched_Heli_DefiningE!$C$2</c:f>
              <c:strCache>
                <c:ptCount val="1"/>
                <c:pt idx="0">
                  <c:v>Non-Fatal</c:v>
                </c:pt>
              </c:strCache>
            </c:strRef>
          </c:tx>
          <c:invertIfNegative val="0"/>
          <c:cat>
            <c:strRef>
              <c:f>Part135_NonSched_Heli_DefiningE!$A$3:$A$14</c:f>
              <c:strCache>
                <c:ptCount val="12"/>
                <c:pt idx="0">
                  <c:v>Bird</c:v>
                </c:pt>
                <c:pt idx="1">
                  <c:v>Controlled Flight Into Terrain</c:v>
                </c:pt>
                <c:pt idx="2">
                  <c:v>Abnormal Runway Contact</c:v>
                </c:pt>
                <c:pt idx="3">
                  <c:v>Abrupt Maneuver</c:v>
                </c:pt>
                <c:pt idx="4">
                  <c:v>Collision with Obstacle (Takeoff/Landing)</c:v>
                </c:pt>
                <c:pt idx="5">
                  <c:v>Fire/Smoke (Non-Impact)</c:v>
                </c:pt>
                <c:pt idx="6">
                  <c:v>Fuel Related</c:v>
                </c:pt>
                <c:pt idx="7">
                  <c:v>System Malfunction (Non-Powerplant)</c:v>
                </c:pt>
                <c:pt idx="8">
                  <c:v>System Malfunction (Powerplant)</c:v>
                </c:pt>
                <c:pt idx="9">
                  <c:v>Unintended Flight in IMC</c:v>
                </c:pt>
                <c:pt idx="10">
                  <c:v>Other</c:v>
                </c:pt>
                <c:pt idx="11">
                  <c:v>Unknown or Undetermined</c:v>
                </c:pt>
              </c:strCache>
            </c:strRef>
          </c:cat>
          <c:val>
            <c:numRef>
              <c:f>Part135_NonSched_Heli_DefiningE!$C$3:$C$14</c:f>
              <c:numCache>
                <c:formatCode>General</c:formatCode>
                <c:ptCount val="12"/>
                <c:pt idx="0">
                  <c:v>0</c:v>
                </c:pt>
                <c:pt idx="1">
                  <c:v>0</c:v>
                </c:pt>
                <c:pt idx="2">
                  <c:v>1</c:v>
                </c:pt>
                <c:pt idx="3">
                  <c:v>1</c:v>
                </c:pt>
                <c:pt idx="4">
                  <c:v>1</c:v>
                </c:pt>
                <c:pt idx="5">
                  <c:v>1</c:v>
                </c:pt>
                <c:pt idx="6">
                  <c:v>1</c:v>
                </c:pt>
                <c:pt idx="7">
                  <c:v>1</c:v>
                </c:pt>
                <c:pt idx="8">
                  <c:v>1</c:v>
                </c:pt>
                <c:pt idx="9">
                  <c:v>1</c:v>
                </c:pt>
                <c:pt idx="10">
                  <c:v>1</c:v>
                </c:pt>
                <c:pt idx="11">
                  <c:v>0</c:v>
                </c:pt>
              </c:numCache>
            </c:numRef>
          </c:val>
          <c:extLst>
            <c:ext xmlns:c16="http://schemas.microsoft.com/office/drawing/2014/chart" uri="{C3380CC4-5D6E-409C-BE32-E72D297353CC}">
              <c16:uniqueId val="{00000003-7041-4A64-B1CB-7FD4A04F4D79}"/>
            </c:ext>
          </c:extLst>
        </c:ser>
        <c:dLbls>
          <c:showLegendKey val="0"/>
          <c:showVal val="0"/>
          <c:showCatName val="0"/>
          <c:showSerName val="0"/>
          <c:showPercent val="0"/>
          <c:showBubbleSize val="0"/>
        </c:dLbls>
        <c:gapWidth val="150"/>
        <c:overlap val="100"/>
        <c:axId val="467223680"/>
        <c:axId val="467224336"/>
      </c:barChart>
      <c:catAx>
        <c:axId val="467223680"/>
        <c:scaling>
          <c:orientation val="maxMin"/>
        </c:scaling>
        <c:delete val="0"/>
        <c:axPos val="l"/>
        <c:title>
          <c:tx>
            <c:strRef>
              <c:f>Part135_NonSched_Heli_DefiningE!$A$2</c:f>
              <c:strCache>
                <c:ptCount val="1"/>
                <c:pt idx="0">
                  <c:v>Defining Event</c:v>
                </c:pt>
              </c:strCache>
            </c:strRef>
          </c:tx>
          <c:overlay val="0"/>
        </c:title>
        <c:numFmt formatCode="General" sourceLinked="1"/>
        <c:majorTickMark val="out"/>
        <c:minorTickMark val="none"/>
        <c:tickLblPos val="nextTo"/>
        <c:crossAx val="467224336"/>
        <c:crosses val="autoZero"/>
        <c:auto val="1"/>
        <c:lblAlgn val="ctr"/>
        <c:lblOffset val="100"/>
        <c:noMultiLvlLbl val="0"/>
      </c:catAx>
      <c:valAx>
        <c:axId val="467224336"/>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67223680"/>
        <c:crosses val="max"/>
        <c:crossBetween val="between"/>
        <c:majorUnit val="1"/>
      </c:valAx>
    </c:plotArea>
    <c:legend>
      <c:legendPos val="tr"/>
      <c:layout>
        <c:manualLayout>
          <c:xMode val="edge"/>
          <c:yMode val="edge"/>
          <c:x val="0.73537578740157494"/>
          <c:y val="0.76377869799844655"/>
          <c:w val="0.2346242125984252"/>
          <c:h val="0.10123392246460054"/>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Non-Scheduled Part 135 Accidents (Helicopters), 2017</a:t>
            </a:r>
          </a:p>
        </c:rich>
      </c:tx>
      <c:overlay val="0"/>
    </c:title>
    <c:autoTitleDeleted val="0"/>
    <c:plotArea>
      <c:layout/>
      <c:barChart>
        <c:barDir val="bar"/>
        <c:grouping val="stacked"/>
        <c:varyColors val="0"/>
        <c:ser>
          <c:idx val="0"/>
          <c:order val="0"/>
          <c:tx>
            <c:strRef>
              <c:f>Part135_NonSched_Heli_PhaseOfFl!$B$2</c:f>
              <c:strCache>
                <c:ptCount val="1"/>
                <c:pt idx="0">
                  <c:v>Fatal</c:v>
                </c:pt>
              </c:strCache>
            </c:strRef>
          </c:tx>
          <c:invertIfNegative val="0"/>
          <c:cat>
            <c:strRef>
              <c:f>Part135_NonSched_Heli_PhaseOfFl!$A$3:$A$6</c:f>
              <c:strCache>
                <c:ptCount val="4"/>
                <c:pt idx="0">
                  <c:v>En Route</c:v>
                </c:pt>
                <c:pt idx="1">
                  <c:v>Landing</c:v>
                </c:pt>
                <c:pt idx="2">
                  <c:v>Maneuvering</c:v>
                </c:pt>
                <c:pt idx="3">
                  <c:v>Taxi</c:v>
                </c:pt>
              </c:strCache>
            </c:strRef>
          </c:cat>
          <c:val>
            <c:numRef>
              <c:f>Part135_NonSched_Heli_PhaseOfFl!$B$3:$B$6</c:f>
              <c:numCache>
                <c:formatCode>General</c:formatCode>
                <c:ptCount val="4"/>
                <c:pt idx="0">
                  <c:v>3</c:v>
                </c:pt>
                <c:pt idx="1">
                  <c:v>0</c:v>
                </c:pt>
                <c:pt idx="2">
                  <c:v>0</c:v>
                </c:pt>
                <c:pt idx="3">
                  <c:v>0</c:v>
                </c:pt>
              </c:numCache>
            </c:numRef>
          </c:val>
          <c:extLst>
            <c:ext xmlns:c16="http://schemas.microsoft.com/office/drawing/2014/chart" uri="{C3380CC4-5D6E-409C-BE32-E72D297353CC}">
              <c16:uniqueId val="{00000002-E23B-4582-8B92-A292C5539313}"/>
            </c:ext>
          </c:extLst>
        </c:ser>
        <c:ser>
          <c:idx val="1"/>
          <c:order val="1"/>
          <c:tx>
            <c:strRef>
              <c:f>Part135_NonSched_Heli_PhaseOfFl!$C$2</c:f>
              <c:strCache>
                <c:ptCount val="1"/>
                <c:pt idx="0">
                  <c:v>Non-Fatal</c:v>
                </c:pt>
              </c:strCache>
            </c:strRef>
          </c:tx>
          <c:invertIfNegative val="0"/>
          <c:cat>
            <c:strRef>
              <c:f>Part135_NonSched_Heli_PhaseOfFl!$A$3:$A$6</c:f>
              <c:strCache>
                <c:ptCount val="4"/>
                <c:pt idx="0">
                  <c:v>En Route</c:v>
                </c:pt>
                <c:pt idx="1">
                  <c:v>Landing</c:v>
                </c:pt>
                <c:pt idx="2">
                  <c:v>Maneuvering</c:v>
                </c:pt>
                <c:pt idx="3">
                  <c:v>Taxi</c:v>
                </c:pt>
              </c:strCache>
            </c:strRef>
          </c:cat>
          <c:val>
            <c:numRef>
              <c:f>Part135_NonSched_Heli_PhaseOfFl!$C$3:$C$6</c:f>
              <c:numCache>
                <c:formatCode>General</c:formatCode>
                <c:ptCount val="4"/>
                <c:pt idx="0">
                  <c:v>4</c:v>
                </c:pt>
                <c:pt idx="1">
                  <c:v>3</c:v>
                </c:pt>
                <c:pt idx="2">
                  <c:v>1</c:v>
                </c:pt>
                <c:pt idx="3">
                  <c:v>1</c:v>
                </c:pt>
              </c:numCache>
            </c:numRef>
          </c:val>
          <c:extLst>
            <c:ext xmlns:c16="http://schemas.microsoft.com/office/drawing/2014/chart" uri="{C3380CC4-5D6E-409C-BE32-E72D297353CC}">
              <c16:uniqueId val="{00000003-E23B-4582-8B92-A292C5539313}"/>
            </c:ext>
          </c:extLst>
        </c:ser>
        <c:dLbls>
          <c:showLegendKey val="0"/>
          <c:showVal val="0"/>
          <c:showCatName val="0"/>
          <c:showSerName val="0"/>
          <c:showPercent val="0"/>
          <c:showBubbleSize val="0"/>
        </c:dLbls>
        <c:gapWidth val="150"/>
        <c:overlap val="100"/>
        <c:axId val="174384608"/>
        <c:axId val="464010784"/>
      </c:barChart>
      <c:catAx>
        <c:axId val="174384608"/>
        <c:scaling>
          <c:orientation val="maxMin"/>
        </c:scaling>
        <c:delete val="0"/>
        <c:axPos val="l"/>
        <c:title>
          <c:tx>
            <c:strRef>
              <c:f>Part135_NonSched_Heli_PhaseOfFl!$A$2</c:f>
              <c:strCache>
                <c:ptCount val="1"/>
                <c:pt idx="0">
                  <c:v>Phase of Flight</c:v>
                </c:pt>
              </c:strCache>
            </c:strRef>
          </c:tx>
          <c:overlay val="0"/>
        </c:title>
        <c:numFmt formatCode="General" sourceLinked="1"/>
        <c:majorTickMark val="out"/>
        <c:minorTickMark val="none"/>
        <c:tickLblPos val="nextTo"/>
        <c:crossAx val="464010784"/>
        <c:crosses val="autoZero"/>
        <c:auto val="1"/>
        <c:lblAlgn val="ctr"/>
        <c:lblOffset val="100"/>
        <c:noMultiLvlLbl val="0"/>
      </c:catAx>
      <c:valAx>
        <c:axId val="464010784"/>
        <c:scaling>
          <c:orientation val="minMax"/>
          <c:max val="7"/>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174384608"/>
        <c:crosses val="max"/>
        <c:crossBetween val="between"/>
      </c:valAx>
    </c:plotArea>
    <c:legend>
      <c:legendPos val="tr"/>
      <c:layout>
        <c:manualLayout>
          <c:xMode val="edge"/>
          <c:yMode val="edge"/>
          <c:x val="0.72287578740157488"/>
          <c:y val="0.58677903239900187"/>
          <c:w val="0.23962421259842523"/>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Scheduled Part 135 Flight Hours, 2008-2017</a:t>
            </a:r>
          </a:p>
        </c:rich>
      </c:tx>
      <c:overlay val="0"/>
    </c:title>
    <c:autoTitleDeleted val="0"/>
    <c:plotArea>
      <c:layout/>
      <c:lineChart>
        <c:grouping val="standard"/>
        <c:varyColors val="0"/>
        <c:ser>
          <c:idx val="0"/>
          <c:order val="0"/>
          <c:tx>
            <c:strRef>
              <c:f>Part135_Scheduled_FlightHours!$B$2</c:f>
              <c:strCache>
                <c:ptCount val="1"/>
                <c:pt idx="0">
                  <c:v>Flight Hours (100,000s)</c:v>
                </c:pt>
              </c:strCache>
            </c:strRef>
          </c:tx>
          <c:marker>
            <c:symbol val="diamond"/>
            <c:size val="6"/>
          </c:marker>
          <c:cat>
            <c:numRef>
              <c:f>Part135_Scheduled_FlightHours!$A$3:$A$12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Part135_Scheduled_FlightHours!$B$3:$B$12</c:f>
              <c:numCache>
                <c:formatCode>General</c:formatCode>
                <c:ptCount val="10"/>
                <c:pt idx="0">
                  <c:v>2.9693900000000002</c:v>
                </c:pt>
                <c:pt idx="1">
                  <c:v>3.09545</c:v>
                </c:pt>
                <c:pt idx="2">
                  <c:v>3.1464799999999999</c:v>
                </c:pt>
                <c:pt idx="3">
                  <c:v>3.2563200000000001</c:v>
                </c:pt>
                <c:pt idx="4">
                  <c:v>3.2241599999999999</c:v>
                </c:pt>
                <c:pt idx="5">
                  <c:v>3.2515399999999999</c:v>
                </c:pt>
                <c:pt idx="6">
                  <c:v>3.3501500000000002</c:v>
                </c:pt>
                <c:pt idx="7">
                  <c:v>3.5986600000000002</c:v>
                </c:pt>
                <c:pt idx="8">
                  <c:v>3.7685399999999998</c:v>
                </c:pt>
                <c:pt idx="9">
                  <c:v>3.9214600000000002</c:v>
                </c:pt>
              </c:numCache>
            </c:numRef>
          </c:val>
          <c:smooth val="0"/>
          <c:extLst>
            <c:ext xmlns:c16="http://schemas.microsoft.com/office/drawing/2014/chart" uri="{C3380CC4-5D6E-409C-BE32-E72D297353CC}">
              <c16:uniqueId val="{00000002-586C-42B7-9288-518133EAA99B}"/>
            </c:ext>
          </c:extLst>
        </c:ser>
        <c:dLbls>
          <c:showLegendKey val="0"/>
          <c:showVal val="0"/>
          <c:showCatName val="0"/>
          <c:showSerName val="0"/>
          <c:showPercent val="0"/>
          <c:showBubbleSize val="0"/>
        </c:dLbls>
        <c:marker val="1"/>
        <c:smooth val="0"/>
        <c:axId val="179679232"/>
        <c:axId val="179685136"/>
      </c:lineChart>
      <c:catAx>
        <c:axId val="179679232"/>
        <c:scaling>
          <c:orientation val="minMax"/>
        </c:scaling>
        <c:delete val="0"/>
        <c:axPos val="b"/>
        <c:title>
          <c:tx>
            <c:strRef>
              <c:f>Part135_Scheduled_FlightHours!$A$2</c:f>
              <c:strCache>
                <c:ptCount val="1"/>
                <c:pt idx="0">
                  <c:v>Calendar Year</c:v>
                </c:pt>
              </c:strCache>
            </c:strRef>
          </c:tx>
          <c:overlay val="0"/>
        </c:title>
        <c:numFmt formatCode="General" sourceLinked="1"/>
        <c:majorTickMark val="out"/>
        <c:minorTickMark val="none"/>
        <c:tickLblPos val="nextTo"/>
        <c:crossAx val="179685136"/>
        <c:crosses val="autoZero"/>
        <c:auto val="1"/>
        <c:lblAlgn val="ctr"/>
        <c:lblOffset val="100"/>
        <c:noMultiLvlLbl val="0"/>
      </c:catAx>
      <c:valAx>
        <c:axId val="179685136"/>
        <c:scaling>
          <c:orientation val="minMax"/>
          <c:max val="4"/>
          <c:min val="0"/>
        </c:scaling>
        <c:delete val="0"/>
        <c:axPos val="l"/>
        <c:title>
          <c:tx>
            <c:rich>
              <a:bodyPr/>
              <a:lstStyle/>
              <a:p>
                <a:pPr>
                  <a:defRPr/>
                </a:pPr>
                <a:r>
                  <a:rPr lang="en-US"/>
                  <a:t>Flight Hours (100,000s)</a:t>
                </a:r>
              </a:p>
            </c:rich>
          </c:tx>
          <c:overlay val="0"/>
        </c:title>
        <c:numFmt formatCode="#,##0.0" sourceLinked="0"/>
        <c:majorTickMark val="out"/>
        <c:minorTickMark val="none"/>
        <c:tickLblPos val="nextTo"/>
        <c:crossAx val="179679232"/>
        <c:crosses val="autoZero"/>
        <c:crossBetween val="between"/>
        <c:majorUnit val="0.5"/>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Scheduled Part 135 Departures, 2008-2017</a:t>
            </a:r>
          </a:p>
        </c:rich>
      </c:tx>
      <c:overlay val="0"/>
    </c:title>
    <c:autoTitleDeleted val="0"/>
    <c:plotArea>
      <c:layout/>
      <c:lineChart>
        <c:grouping val="standard"/>
        <c:varyColors val="0"/>
        <c:ser>
          <c:idx val="0"/>
          <c:order val="0"/>
          <c:tx>
            <c:strRef>
              <c:f>Part135_Scheduled_Departures!$B$2</c:f>
              <c:strCache>
                <c:ptCount val="1"/>
                <c:pt idx="0">
                  <c:v>Departures (100,000s)</c:v>
                </c:pt>
              </c:strCache>
            </c:strRef>
          </c:tx>
          <c:marker>
            <c:symbol val="diamond"/>
            <c:size val="6"/>
          </c:marker>
          <c:cat>
            <c:numRef>
              <c:f>Part135_Scheduled_Departures!$A$3:$A$12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Part135_Scheduled_Departures!$B$3:$B$12</c:f>
              <c:numCache>
                <c:formatCode>General</c:formatCode>
                <c:ptCount val="10"/>
                <c:pt idx="0">
                  <c:v>5.8895499999999998</c:v>
                </c:pt>
                <c:pt idx="1">
                  <c:v>5.8918200000000001</c:v>
                </c:pt>
                <c:pt idx="2">
                  <c:v>6.05342</c:v>
                </c:pt>
                <c:pt idx="3">
                  <c:v>6.0789799999999996</c:v>
                </c:pt>
                <c:pt idx="4">
                  <c:v>6.0201399999999996</c:v>
                </c:pt>
                <c:pt idx="5">
                  <c:v>5.77447</c:v>
                </c:pt>
                <c:pt idx="6">
                  <c:v>6.2439099999999996</c:v>
                </c:pt>
                <c:pt idx="7">
                  <c:v>6.3230899999999997</c:v>
                </c:pt>
                <c:pt idx="8">
                  <c:v>6.3578700000000001</c:v>
                </c:pt>
                <c:pt idx="9">
                  <c:v>6.2478999999999996</c:v>
                </c:pt>
              </c:numCache>
            </c:numRef>
          </c:val>
          <c:smooth val="0"/>
          <c:extLst>
            <c:ext xmlns:c16="http://schemas.microsoft.com/office/drawing/2014/chart" uri="{C3380CC4-5D6E-409C-BE32-E72D297353CC}">
              <c16:uniqueId val="{00000002-AD50-4A88-9975-8928D1829E60}"/>
            </c:ext>
          </c:extLst>
        </c:ser>
        <c:dLbls>
          <c:showLegendKey val="0"/>
          <c:showVal val="0"/>
          <c:showCatName val="0"/>
          <c:showSerName val="0"/>
          <c:showPercent val="0"/>
          <c:showBubbleSize val="0"/>
        </c:dLbls>
        <c:marker val="1"/>
        <c:smooth val="0"/>
        <c:axId val="462115864"/>
        <c:axId val="462110944"/>
      </c:lineChart>
      <c:catAx>
        <c:axId val="462115864"/>
        <c:scaling>
          <c:orientation val="minMax"/>
        </c:scaling>
        <c:delete val="0"/>
        <c:axPos val="b"/>
        <c:title>
          <c:tx>
            <c:strRef>
              <c:f>Part135_Scheduled_Departures!$A$2</c:f>
              <c:strCache>
                <c:ptCount val="1"/>
                <c:pt idx="0">
                  <c:v>Calendar Year</c:v>
                </c:pt>
              </c:strCache>
            </c:strRef>
          </c:tx>
          <c:overlay val="0"/>
        </c:title>
        <c:numFmt formatCode="General" sourceLinked="1"/>
        <c:majorTickMark val="out"/>
        <c:minorTickMark val="none"/>
        <c:tickLblPos val="nextTo"/>
        <c:crossAx val="462110944"/>
        <c:crosses val="autoZero"/>
        <c:auto val="1"/>
        <c:lblAlgn val="ctr"/>
        <c:lblOffset val="100"/>
        <c:noMultiLvlLbl val="0"/>
      </c:catAx>
      <c:valAx>
        <c:axId val="462110944"/>
        <c:scaling>
          <c:orientation val="minMax"/>
          <c:min val="0"/>
        </c:scaling>
        <c:delete val="0"/>
        <c:axPos val="l"/>
        <c:title>
          <c:tx>
            <c:rich>
              <a:bodyPr/>
              <a:lstStyle/>
              <a:p>
                <a:pPr>
                  <a:defRPr/>
                </a:pPr>
                <a:r>
                  <a:rPr lang="en-US"/>
                  <a:t>Departures (100,000s)</a:t>
                </a:r>
              </a:p>
            </c:rich>
          </c:tx>
          <c:overlay val="0"/>
        </c:title>
        <c:numFmt formatCode="General" sourceLinked="1"/>
        <c:majorTickMark val="out"/>
        <c:minorTickMark val="none"/>
        <c:tickLblPos val="nextTo"/>
        <c:crossAx val="462115864"/>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Scheduled Part 135 Accident Rate, 2008-2017</a:t>
            </a:r>
          </a:p>
        </c:rich>
      </c:tx>
      <c:overlay val="0"/>
    </c:title>
    <c:autoTitleDeleted val="0"/>
    <c:plotArea>
      <c:layout/>
      <c:lineChart>
        <c:grouping val="standard"/>
        <c:varyColors val="0"/>
        <c:ser>
          <c:idx val="1"/>
          <c:order val="0"/>
          <c:tx>
            <c:strRef>
              <c:f>Part135_Scheduled_AccRate!$C$2</c:f>
              <c:strCache>
                <c:ptCount val="1"/>
                <c:pt idx="0">
                  <c:v>Accidents per 100,000 Flight Hours</c:v>
                </c:pt>
              </c:strCache>
            </c:strRef>
          </c:tx>
          <c:spPr>
            <a:ln>
              <a:prstDash val="sysDash"/>
            </a:ln>
          </c:spPr>
          <c:cat>
            <c:numRef>
              <c:f>Part135_Scheduled_AccRate!$A$3:$A$12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Part135_Scheduled_AccRate!$C$3:$C$12</c:f>
              <c:numCache>
                <c:formatCode>General</c:formatCode>
                <c:ptCount val="10"/>
                <c:pt idx="0">
                  <c:v>2.3573865339345792</c:v>
                </c:pt>
                <c:pt idx="1">
                  <c:v>0.64610961249575993</c:v>
                </c:pt>
                <c:pt idx="2">
                  <c:v>1.9068927817751899</c:v>
                </c:pt>
                <c:pt idx="3">
                  <c:v>1.2283805031446542</c:v>
                </c:pt>
                <c:pt idx="4">
                  <c:v>0.93047491439630792</c:v>
                </c:pt>
                <c:pt idx="5">
                  <c:v>1.8452794675753643</c:v>
                </c:pt>
                <c:pt idx="6">
                  <c:v>0.89548229183767891</c:v>
                </c:pt>
                <c:pt idx="7">
                  <c:v>1.3894060566988824</c:v>
                </c:pt>
                <c:pt idx="8">
                  <c:v>2.1228380221518148</c:v>
                </c:pt>
                <c:pt idx="9">
                  <c:v>1.5300423821739861</c:v>
                </c:pt>
              </c:numCache>
            </c:numRef>
          </c:val>
          <c:smooth val="0"/>
          <c:extLst>
            <c:ext xmlns:c16="http://schemas.microsoft.com/office/drawing/2014/chart" uri="{C3380CC4-5D6E-409C-BE32-E72D297353CC}">
              <c16:uniqueId val="{00000004-63F3-45C8-8F16-855B1277753B}"/>
            </c:ext>
          </c:extLst>
        </c:ser>
        <c:ser>
          <c:idx val="0"/>
          <c:order val="1"/>
          <c:tx>
            <c:strRef>
              <c:f>Part135_Scheduled_AccRate!$B$2</c:f>
              <c:strCache>
                <c:ptCount val="1"/>
                <c:pt idx="0">
                  <c:v>Accidents per 100,000 Departures</c:v>
                </c:pt>
              </c:strCache>
            </c:strRef>
          </c:tx>
          <c:marker>
            <c:symbol val="diamond"/>
            <c:size val="6"/>
          </c:marker>
          <c:cat>
            <c:numRef>
              <c:f>Part135_Scheduled_AccRate!$A$3:$A$12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Part135_Scheduled_AccRate!$B$3:$B$12</c:f>
              <c:numCache>
                <c:formatCode>General</c:formatCode>
                <c:ptCount val="10"/>
                <c:pt idx="0">
                  <c:v>1.1885458141963308</c:v>
                </c:pt>
                <c:pt idx="1">
                  <c:v>0.33945368324219</c:v>
                </c:pt>
                <c:pt idx="2">
                  <c:v>0.99117523647789185</c:v>
                </c:pt>
                <c:pt idx="3">
                  <c:v>0.65800512585993043</c:v>
                </c:pt>
                <c:pt idx="4">
                  <c:v>0.49832728142534893</c:v>
                </c:pt>
                <c:pt idx="5">
                  <c:v>1.0390563982495362</c:v>
                </c:pt>
                <c:pt idx="6">
                  <c:v>0.48046816818307758</c:v>
                </c:pt>
                <c:pt idx="7">
                  <c:v>0.79075262253107259</c:v>
                </c:pt>
                <c:pt idx="8">
                  <c:v>1.258283041333025</c:v>
                </c:pt>
                <c:pt idx="9">
                  <c:v>0.96032266841658798</c:v>
                </c:pt>
              </c:numCache>
            </c:numRef>
          </c:val>
          <c:smooth val="0"/>
          <c:extLst>
            <c:ext xmlns:c16="http://schemas.microsoft.com/office/drawing/2014/chart" uri="{C3380CC4-5D6E-409C-BE32-E72D297353CC}">
              <c16:uniqueId val="{00000003-63F3-45C8-8F16-855B1277753B}"/>
            </c:ext>
          </c:extLst>
        </c:ser>
        <c:dLbls>
          <c:showLegendKey val="0"/>
          <c:showVal val="0"/>
          <c:showCatName val="0"/>
          <c:showSerName val="0"/>
          <c:showPercent val="0"/>
          <c:showBubbleSize val="0"/>
        </c:dLbls>
        <c:marker val="1"/>
        <c:smooth val="0"/>
        <c:axId val="462109304"/>
        <c:axId val="462109632"/>
      </c:lineChart>
      <c:catAx>
        <c:axId val="462109304"/>
        <c:scaling>
          <c:orientation val="minMax"/>
        </c:scaling>
        <c:delete val="0"/>
        <c:axPos val="b"/>
        <c:title>
          <c:tx>
            <c:strRef>
              <c:f>Part135_Scheduled_AccRate!$A$2</c:f>
              <c:strCache>
                <c:ptCount val="1"/>
                <c:pt idx="0">
                  <c:v>Calendar Year</c:v>
                </c:pt>
              </c:strCache>
            </c:strRef>
          </c:tx>
          <c:overlay val="0"/>
        </c:title>
        <c:numFmt formatCode="General" sourceLinked="1"/>
        <c:majorTickMark val="out"/>
        <c:minorTickMark val="none"/>
        <c:tickLblPos val="nextTo"/>
        <c:crossAx val="462109632"/>
        <c:crosses val="autoZero"/>
        <c:auto val="1"/>
        <c:lblAlgn val="ctr"/>
        <c:lblOffset val="100"/>
        <c:noMultiLvlLbl val="0"/>
      </c:catAx>
      <c:valAx>
        <c:axId val="462109632"/>
        <c:scaling>
          <c:orientation val="minMax"/>
          <c:max val="3"/>
          <c:min val="0"/>
        </c:scaling>
        <c:delete val="0"/>
        <c:axPos val="l"/>
        <c:title>
          <c:tx>
            <c:rich>
              <a:bodyPr/>
              <a:lstStyle/>
              <a:p>
                <a:pPr>
                  <a:defRPr/>
                </a:pPr>
                <a:r>
                  <a:rPr lang="en-US"/>
                  <a:t>Accidents per 100,000 Departures / Flight Hours</a:t>
                </a:r>
              </a:p>
            </c:rich>
          </c:tx>
          <c:overlay val="0"/>
        </c:title>
        <c:numFmt formatCode="#,##0.0" sourceLinked="0"/>
        <c:majorTickMark val="out"/>
        <c:minorTickMark val="none"/>
        <c:tickLblPos val="nextTo"/>
        <c:crossAx val="462109304"/>
        <c:crosses val="autoZero"/>
        <c:crossBetween val="between"/>
      </c:valAx>
    </c:plotArea>
    <c:legend>
      <c:legendPos val="tr"/>
      <c:layout>
        <c:manualLayout>
          <c:xMode val="edge"/>
          <c:yMode val="edge"/>
          <c:x val="0.49891161417322832"/>
          <c:y val="0.11372"/>
          <c:w val="0.48608838582677166"/>
          <c:h val="0.14132661417322834"/>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Scheduled Part 135 Accidents, 2017</a:t>
            </a:r>
          </a:p>
        </c:rich>
      </c:tx>
      <c:overlay val="0"/>
    </c:title>
    <c:autoTitleDeleted val="0"/>
    <c:plotArea>
      <c:layout/>
      <c:barChart>
        <c:barDir val="bar"/>
        <c:grouping val="stacked"/>
        <c:varyColors val="0"/>
        <c:ser>
          <c:idx val="0"/>
          <c:order val="0"/>
          <c:tx>
            <c:strRef>
              <c:f>Part135_Scheduled_DefiningEvent!$B$2</c:f>
              <c:strCache>
                <c:ptCount val="1"/>
                <c:pt idx="0">
                  <c:v>Fatal</c:v>
                </c:pt>
              </c:strCache>
            </c:strRef>
          </c:tx>
          <c:invertIfNegative val="0"/>
          <c:cat>
            <c:strRef>
              <c:f>Part135_Scheduled_DefiningEvent!$A$3:$A$7</c:f>
              <c:strCache>
                <c:ptCount val="5"/>
                <c:pt idx="0">
                  <c:v>Bird</c:v>
                </c:pt>
                <c:pt idx="1">
                  <c:v>Abnormal Runway Contact</c:v>
                </c:pt>
                <c:pt idx="2">
                  <c:v>Collision with Obstacle (Takeoff/Landing)</c:v>
                </c:pt>
                <c:pt idx="3">
                  <c:v>Fuel Related</c:v>
                </c:pt>
                <c:pt idx="4">
                  <c:v>System Malfunction (Non-Powerplant)</c:v>
                </c:pt>
              </c:strCache>
            </c:strRef>
          </c:cat>
          <c:val>
            <c:numRef>
              <c:f>Part135_Scheduled_DefiningEvent!$B$3:$B$7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C7BC-47C9-BD85-F04182C7C6EF}"/>
            </c:ext>
          </c:extLst>
        </c:ser>
        <c:ser>
          <c:idx val="1"/>
          <c:order val="1"/>
          <c:tx>
            <c:strRef>
              <c:f>Part135_Scheduled_DefiningEvent!$C$2</c:f>
              <c:strCache>
                <c:ptCount val="1"/>
                <c:pt idx="0">
                  <c:v>Non-Fatal</c:v>
                </c:pt>
              </c:strCache>
            </c:strRef>
          </c:tx>
          <c:invertIfNegative val="0"/>
          <c:cat>
            <c:strRef>
              <c:f>Part135_Scheduled_DefiningEvent!$A$3:$A$7</c:f>
              <c:strCache>
                <c:ptCount val="5"/>
                <c:pt idx="0">
                  <c:v>Bird</c:v>
                </c:pt>
                <c:pt idx="1">
                  <c:v>Abnormal Runway Contact</c:v>
                </c:pt>
                <c:pt idx="2">
                  <c:v>Collision with Obstacle (Takeoff/Landing)</c:v>
                </c:pt>
                <c:pt idx="3">
                  <c:v>Fuel Related</c:v>
                </c:pt>
                <c:pt idx="4">
                  <c:v>System Malfunction (Non-Powerplant)</c:v>
                </c:pt>
              </c:strCache>
            </c:strRef>
          </c:cat>
          <c:val>
            <c:numRef>
              <c:f>Part135_Scheduled_DefiningEvent!$C$3:$C$7</c:f>
              <c:numCache>
                <c:formatCode>General</c:formatCode>
                <c:ptCount val="5"/>
                <c:pt idx="0">
                  <c:v>2</c:v>
                </c:pt>
                <c:pt idx="1">
                  <c:v>1</c:v>
                </c:pt>
                <c:pt idx="2">
                  <c:v>1</c:v>
                </c:pt>
                <c:pt idx="3">
                  <c:v>1</c:v>
                </c:pt>
                <c:pt idx="4">
                  <c:v>1</c:v>
                </c:pt>
              </c:numCache>
            </c:numRef>
          </c:val>
          <c:extLst>
            <c:ext xmlns:c16="http://schemas.microsoft.com/office/drawing/2014/chart" uri="{C3380CC4-5D6E-409C-BE32-E72D297353CC}">
              <c16:uniqueId val="{00000003-C7BC-47C9-BD85-F04182C7C6EF}"/>
            </c:ext>
          </c:extLst>
        </c:ser>
        <c:dLbls>
          <c:showLegendKey val="0"/>
          <c:showVal val="0"/>
          <c:showCatName val="0"/>
          <c:showSerName val="0"/>
          <c:showPercent val="0"/>
          <c:showBubbleSize val="0"/>
        </c:dLbls>
        <c:gapWidth val="150"/>
        <c:overlap val="100"/>
        <c:axId val="463245152"/>
        <c:axId val="463242200"/>
      </c:barChart>
      <c:catAx>
        <c:axId val="463245152"/>
        <c:scaling>
          <c:orientation val="maxMin"/>
        </c:scaling>
        <c:delete val="0"/>
        <c:axPos val="l"/>
        <c:title>
          <c:tx>
            <c:strRef>
              <c:f>Part135_Scheduled_DefiningEvent!$A$2</c:f>
              <c:strCache>
                <c:ptCount val="1"/>
                <c:pt idx="0">
                  <c:v>Defining Event</c:v>
                </c:pt>
              </c:strCache>
            </c:strRef>
          </c:tx>
          <c:overlay val="0"/>
        </c:title>
        <c:numFmt formatCode="General" sourceLinked="1"/>
        <c:majorTickMark val="out"/>
        <c:minorTickMark val="none"/>
        <c:tickLblPos val="nextTo"/>
        <c:crossAx val="463242200"/>
        <c:crosses val="autoZero"/>
        <c:auto val="1"/>
        <c:lblAlgn val="ctr"/>
        <c:lblOffset val="100"/>
        <c:noMultiLvlLbl val="0"/>
      </c:catAx>
      <c:valAx>
        <c:axId val="463242200"/>
        <c:scaling>
          <c:orientation val="minMax"/>
          <c:max val="2"/>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63245152"/>
        <c:crosses val="max"/>
        <c:crossBetween val="between"/>
        <c:majorUnit val="1"/>
      </c:valAx>
    </c:plotArea>
    <c:legend>
      <c:legendPos val="tr"/>
      <c:layout>
        <c:manualLayout>
          <c:xMode val="edge"/>
          <c:yMode val="edge"/>
          <c:x val="0.73287578740157477"/>
          <c:y val="0.58434410508967882"/>
          <c:w val="0.24962421259842521"/>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Scheduled Part 135 Accidents, 2017</a:t>
            </a:r>
          </a:p>
        </c:rich>
      </c:tx>
      <c:overlay val="0"/>
    </c:title>
    <c:autoTitleDeleted val="0"/>
    <c:plotArea>
      <c:layout/>
      <c:barChart>
        <c:barDir val="bar"/>
        <c:grouping val="stacked"/>
        <c:varyColors val="0"/>
        <c:ser>
          <c:idx val="0"/>
          <c:order val="0"/>
          <c:tx>
            <c:strRef>
              <c:f>Part135_Scheduled_PhaseOfFlight!$B$2</c:f>
              <c:strCache>
                <c:ptCount val="1"/>
                <c:pt idx="0">
                  <c:v>Fatal</c:v>
                </c:pt>
              </c:strCache>
            </c:strRef>
          </c:tx>
          <c:invertIfNegative val="0"/>
          <c:cat>
            <c:strRef>
              <c:f>Part135_Scheduled_PhaseOfFlight!$A$3:$A$6</c:f>
              <c:strCache>
                <c:ptCount val="4"/>
                <c:pt idx="0">
                  <c:v>Landing</c:v>
                </c:pt>
                <c:pt idx="1">
                  <c:v>Takeoff</c:v>
                </c:pt>
                <c:pt idx="2">
                  <c:v>Approach</c:v>
                </c:pt>
                <c:pt idx="3">
                  <c:v>En Route</c:v>
                </c:pt>
              </c:strCache>
            </c:strRef>
          </c:cat>
          <c:val>
            <c:numRef>
              <c:f>Part135_Scheduled_PhaseOfFlight!$B$3:$B$6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4669-4DDF-AF78-C1966F9E191C}"/>
            </c:ext>
          </c:extLst>
        </c:ser>
        <c:ser>
          <c:idx val="1"/>
          <c:order val="1"/>
          <c:tx>
            <c:strRef>
              <c:f>Part135_Scheduled_PhaseOfFlight!$C$2</c:f>
              <c:strCache>
                <c:ptCount val="1"/>
                <c:pt idx="0">
                  <c:v>Non-Fatal</c:v>
                </c:pt>
              </c:strCache>
            </c:strRef>
          </c:tx>
          <c:invertIfNegative val="0"/>
          <c:cat>
            <c:strRef>
              <c:f>Part135_Scheduled_PhaseOfFlight!$A$3:$A$6</c:f>
              <c:strCache>
                <c:ptCount val="4"/>
                <c:pt idx="0">
                  <c:v>Landing</c:v>
                </c:pt>
                <c:pt idx="1">
                  <c:v>Takeoff</c:v>
                </c:pt>
                <c:pt idx="2">
                  <c:v>Approach</c:v>
                </c:pt>
                <c:pt idx="3">
                  <c:v>En Route</c:v>
                </c:pt>
              </c:strCache>
            </c:strRef>
          </c:cat>
          <c:val>
            <c:numRef>
              <c:f>Part135_Scheduled_PhaseOfFlight!$C$3:$C$6</c:f>
              <c:numCache>
                <c:formatCode>General</c:formatCode>
                <c:ptCount val="4"/>
                <c:pt idx="0">
                  <c:v>2</c:v>
                </c:pt>
                <c:pt idx="1">
                  <c:v>2</c:v>
                </c:pt>
                <c:pt idx="2">
                  <c:v>1</c:v>
                </c:pt>
                <c:pt idx="3">
                  <c:v>1</c:v>
                </c:pt>
              </c:numCache>
            </c:numRef>
          </c:val>
          <c:extLst>
            <c:ext xmlns:c16="http://schemas.microsoft.com/office/drawing/2014/chart" uri="{C3380CC4-5D6E-409C-BE32-E72D297353CC}">
              <c16:uniqueId val="{00000003-4669-4DDF-AF78-C1966F9E191C}"/>
            </c:ext>
          </c:extLst>
        </c:ser>
        <c:dLbls>
          <c:showLegendKey val="0"/>
          <c:showVal val="0"/>
          <c:showCatName val="0"/>
          <c:showSerName val="0"/>
          <c:showPercent val="0"/>
          <c:showBubbleSize val="0"/>
        </c:dLbls>
        <c:gapWidth val="150"/>
        <c:overlap val="100"/>
        <c:axId val="463245808"/>
        <c:axId val="463243184"/>
      </c:barChart>
      <c:catAx>
        <c:axId val="463245808"/>
        <c:scaling>
          <c:orientation val="maxMin"/>
        </c:scaling>
        <c:delete val="0"/>
        <c:axPos val="l"/>
        <c:title>
          <c:tx>
            <c:strRef>
              <c:f>Part135_Scheduled_PhaseOfFlight!$A$2</c:f>
              <c:strCache>
                <c:ptCount val="1"/>
                <c:pt idx="0">
                  <c:v>Phase of Flight</c:v>
                </c:pt>
              </c:strCache>
            </c:strRef>
          </c:tx>
          <c:overlay val="0"/>
        </c:title>
        <c:numFmt formatCode="General" sourceLinked="1"/>
        <c:majorTickMark val="out"/>
        <c:minorTickMark val="none"/>
        <c:tickLblPos val="nextTo"/>
        <c:crossAx val="463243184"/>
        <c:crosses val="autoZero"/>
        <c:auto val="1"/>
        <c:lblAlgn val="ctr"/>
        <c:lblOffset val="100"/>
        <c:noMultiLvlLbl val="0"/>
      </c:catAx>
      <c:valAx>
        <c:axId val="463243184"/>
        <c:scaling>
          <c:orientation val="minMax"/>
          <c:max val="2"/>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63245808"/>
        <c:crosses val="max"/>
        <c:crossBetween val="between"/>
        <c:majorUnit val="1"/>
      </c:valAx>
    </c:plotArea>
    <c:legend>
      <c:legendPos val="tr"/>
      <c:layout>
        <c:manualLayout>
          <c:xMode val="edge"/>
          <c:yMode val="edge"/>
          <c:x val="0.70037578740157491"/>
          <c:y val="0.57372000000000001"/>
          <c:w val="0.25462421259842521"/>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Non-Scheduled Part 135 Flight Hours, 2008-2017</a:t>
            </a:r>
          </a:p>
        </c:rich>
      </c:tx>
      <c:overlay val="0"/>
    </c:title>
    <c:autoTitleDeleted val="0"/>
    <c:plotArea>
      <c:layout/>
      <c:lineChart>
        <c:grouping val="standard"/>
        <c:varyColors val="0"/>
        <c:ser>
          <c:idx val="1"/>
          <c:order val="0"/>
          <c:tx>
            <c:strRef>
              <c:f>Part135_NonSched_FlightHours!$C$2</c:f>
              <c:strCache>
                <c:ptCount val="1"/>
                <c:pt idx="0">
                  <c:v>Fixed Wing</c:v>
                </c:pt>
              </c:strCache>
            </c:strRef>
          </c:tx>
          <c:spPr>
            <a:ln>
              <a:prstDash val="sysDash"/>
            </a:ln>
          </c:spPr>
          <c:cat>
            <c:strRef>
              <c:f>Part135_NonSched_FlightHours!$A$3:$A$12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Part135_NonSched_FlightHours!$C$3:$C$12</c:f>
              <c:numCache>
                <c:formatCode>General</c:formatCode>
                <c:ptCount val="10"/>
                <c:pt idx="0">
                  <c:v>19.759930000000001</c:v>
                </c:pt>
                <c:pt idx="1">
                  <c:v>18.41583</c:v>
                </c:pt>
                <c:pt idx="2">
                  <c:v>18.273060000000001</c:v>
                </c:pt>
                <c:pt idx="4">
                  <c:v>20.72373</c:v>
                </c:pt>
                <c:pt idx="5">
                  <c:v>22.59169</c:v>
                </c:pt>
                <c:pt idx="6">
                  <c:v>24.721309999999999</c:v>
                </c:pt>
                <c:pt idx="7">
                  <c:v>23.930479999999999</c:v>
                </c:pt>
                <c:pt idx="8">
                  <c:v>24.10858</c:v>
                </c:pt>
                <c:pt idx="9">
                  <c:v>24.592279999999999</c:v>
                </c:pt>
              </c:numCache>
            </c:numRef>
          </c:val>
          <c:smooth val="0"/>
          <c:extLst>
            <c:ext xmlns:c16="http://schemas.microsoft.com/office/drawing/2014/chart" uri="{C3380CC4-5D6E-409C-BE32-E72D297353CC}">
              <c16:uniqueId val="{00000004-7468-44A8-9D0B-5EF1B70F6AAE}"/>
            </c:ext>
          </c:extLst>
        </c:ser>
        <c:ser>
          <c:idx val="0"/>
          <c:order val="1"/>
          <c:tx>
            <c:strRef>
              <c:f>Part135_NonSched_FlightHours!$B$2</c:f>
              <c:strCache>
                <c:ptCount val="1"/>
                <c:pt idx="0">
                  <c:v>Helicopter</c:v>
                </c:pt>
              </c:strCache>
            </c:strRef>
          </c:tx>
          <c:marker>
            <c:symbol val="diamond"/>
            <c:size val="6"/>
          </c:marker>
          <c:cat>
            <c:strRef>
              <c:f>Part135_NonSched_FlightHours!$A$3:$A$12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Part135_NonSched_FlightHours!$B$3:$B$12</c:f>
              <c:numCache>
                <c:formatCode>General</c:formatCode>
                <c:ptCount val="10"/>
                <c:pt idx="0">
                  <c:v>12.07732</c:v>
                </c:pt>
                <c:pt idx="1">
                  <c:v>10.412979999999999</c:v>
                </c:pt>
                <c:pt idx="2">
                  <c:v>12.56448</c:v>
                </c:pt>
                <c:pt idx="4">
                  <c:v>14.306509999999999</c:v>
                </c:pt>
                <c:pt idx="5">
                  <c:v>10.91357</c:v>
                </c:pt>
                <c:pt idx="6">
                  <c:v>11.38897</c:v>
                </c:pt>
                <c:pt idx="7">
                  <c:v>11.60622</c:v>
                </c:pt>
                <c:pt idx="8">
                  <c:v>10.71698</c:v>
                </c:pt>
                <c:pt idx="9">
                  <c:v>10.347160000000001</c:v>
                </c:pt>
              </c:numCache>
            </c:numRef>
          </c:val>
          <c:smooth val="0"/>
          <c:extLst>
            <c:ext xmlns:c16="http://schemas.microsoft.com/office/drawing/2014/chart" uri="{C3380CC4-5D6E-409C-BE32-E72D297353CC}">
              <c16:uniqueId val="{00000003-7468-44A8-9D0B-5EF1B70F6AAE}"/>
            </c:ext>
          </c:extLst>
        </c:ser>
        <c:dLbls>
          <c:showLegendKey val="0"/>
          <c:showVal val="0"/>
          <c:showCatName val="0"/>
          <c:showSerName val="0"/>
          <c:showPercent val="0"/>
          <c:showBubbleSize val="0"/>
        </c:dLbls>
        <c:marker val="1"/>
        <c:smooth val="0"/>
        <c:axId val="464579920"/>
        <c:axId val="464580904"/>
      </c:lineChart>
      <c:catAx>
        <c:axId val="464579920"/>
        <c:scaling>
          <c:orientation val="minMax"/>
        </c:scaling>
        <c:delete val="0"/>
        <c:axPos val="b"/>
        <c:title>
          <c:tx>
            <c:strRef>
              <c:f>Part135_NonSched_FlightHours!$A$2</c:f>
              <c:strCache>
                <c:ptCount val="1"/>
                <c:pt idx="0">
                  <c:v>Calendar Year</c:v>
                </c:pt>
              </c:strCache>
            </c:strRef>
          </c:tx>
          <c:overlay val="0"/>
        </c:title>
        <c:numFmt formatCode="General" sourceLinked="1"/>
        <c:majorTickMark val="out"/>
        <c:minorTickMark val="none"/>
        <c:tickLblPos val="nextTo"/>
        <c:crossAx val="464580904"/>
        <c:crosses val="autoZero"/>
        <c:auto val="1"/>
        <c:lblAlgn val="ctr"/>
        <c:lblOffset val="100"/>
        <c:noMultiLvlLbl val="0"/>
      </c:catAx>
      <c:valAx>
        <c:axId val="464580904"/>
        <c:scaling>
          <c:orientation val="minMax"/>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crossAx val="464579920"/>
        <c:crosses val="autoZero"/>
        <c:crossBetween val="between"/>
      </c:valAx>
    </c:plotArea>
    <c:legend>
      <c:legendPos val="tr"/>
      <c:layout>
        <c:manualLayout>
          <c:xMode val="edge"/>
          <c:yMode val="edge"/>
          <c:x val="0.71034921259842521"/>
          <c:y val="0.62972000000000006"/>
          <c:w val="0.25215078740157482"/>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Non-Scheduled Part 135 Accidents (Fixed-Wing), 2008-2017</a:t>
            </a:r>
          </a:p>
        </c:rich>
      </c:tx>
      <c:overlay val="0"/>
    </c:title>
    <c:autoTitleDeleted val="0"/>
    <c:plotArea>
      <c:layout/>
      <c:barChart>
        <c:barDir val="col"/>
        <c:grouping val="clustered"/>
        <c:varyColors val="0"/>
        <c:ser>
          <c:idx val="0"/>
          <c:order val="0"/>
          <c:tx>
            <c:strRef>
              <c:f>Part135_NonSched_FixedWing_Acci!$B$2</c:f>
              <c:strCache>
                <c:ptCount val="1"/>
                <c:pt idx="0">
                  <c:v>Fatal</c:v>
                </c:pt>
              </c:strCache>
            </c:strRef>
          </c:tx>
          <c:invertIfNegative val="0"/>
          <c:cat>
            <c:numRef>
              <c:f>Part135_NonSched_FixedWing_Acci!$A$3:$A$12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Part135_NonSched_FixedWing_Acci!$B$3:$B$12</c:f>
              <c:numCache>
                <c:formatCode>General</c:formatCode>
                <c:ptCount val="10"/>
                <c:pt idx="0">
                  <c:v>14</c:v>
                </c:pt>
                <c:pt idx="1">
                  <c:v>0</c:v>
                </c:pt>
                <c:pt idx="2">
                  <c:v>5</c:v>
                </c:pt>
                <c:pt idx="3">
                  <c:v>11</c:v>
                </c:pt>
                <c:pt idx="4">
                  <c:v>4</c:v>
                </c:pt>
                <c:pt idx="5">
                  <c:v>8</c:v>
                </c:pt>
                <c:pt idx="6">
                  <c:v>5</c:v>
                </c:pt>
                <c:pt idx="7">
                  <c:v>3</c:v>
                </c:pt>
                <c:pt idx="8">
                  <c:v>6</c:v>
                </c:pt>
                <c:pt idx="9">
                  <c:v>5</c:v>
                </c:pt>
              </c:numCache>
            </c:numRef>
          </c:val>
          <c:extLst>
            <c:ext xmlns:c16="http://schemas.microsoft.com/office/drawing/2014/chart" uri="{C3380CC4-5D6E-409C-BE32-E72D297353CC}">
              <c16:uniqueId val="{00000003-880C-4699-AFC7-3BE4E6514E8F}"/>
            </c:ext>
          </c:extLst>
        </c:ser>
        <c:ser>
          <c:idx val="1"/>
          <c:order val="1"/>
          <c:tx>
            <c:strRef>
              <c:f>Part135_NonSched_FixedWing_Acci!$C$2</c:f>
              <c:strCache>
                <c:ptCount val="1"/>
                <c:pt idx="0">
                  <c:v>Total</c:v>
                </c:pt>
              </c:strCache>
            </c:strRef>
          </c:tx>
          <c:invertIfNegative val="0"/>
          <c:cat>
            <c:numRef>
              <c:f>Part135_NonSched_FixedWing_Acci!$A$3:$A$12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Part135_NonSched_FixedWing_Acci!$C$3:$C$12</c:f>
              <c:numCache>
                <c:formatCode>General</c:formatCode>
                <c:ptCount val="10"/>
                <c:pt idx="0">
                  <c:v>48</c:v>
                </c:pt>
                <c:pt idx="1">
                  <c:v>34</c:v>
                </c:pt>
                <c:pt idx="2">
                  <c:v>24</c:v>
                </c:pt>
                <c:pt idx="3">
                  <c:v>39</c:v>
                </c:pt>
                <c:pt idx="4">
                  <c:v>30</c:v>
                </c:pt>
                <c:pt idx="5">
                  <c:v>32</c:v>
                </c:pt>
                <c:pt idx="6">
                  <c:v>24</c:v>
                </c:pt>
                <c:pt idx="7">
                  <c:v>24</c:v>
                </c:pt>
                <c:pt idx="8">
                  <c:v>20</c:v>
                </c:pt>
                <c:pt idx="9">
                  <c:v>32</c:v>
                </c:pt>
              </c:numCache>
            </c:numRef>
          </c:val>
          <c:extLst>
            <c:ext xmlns:c16="http://schemas.microsoft.com/office/drawing/2014/chart" uri="{C3380CC4-5D6E-409C-BE32-E72D297353CC}">
              <c16:uniqueId val="{00000004-880C-4699-AFC7-3BE4E6514E8F}"/>
            </c:ext>
          </c:extLst>
        </c:ser>
        <c:dLbls>
          <c:showLegendKey val="0"/>
          <c:showVal val="0"/>
          <c:showCatName val="0"/>
          <c:showSerName val="0"/>
          <c:showPercent val="0"/>
          <c:showBubbleSize val="0"/>
        </c:dLbls>
        <c:gapWidth val="150"/>
        <c:axId val="464011112"/>
        <c:axId val="464012752"/>
      </c:barChart>
      <c:catAx>
        <c:axId val="464011112"/>
        <c:scaling>
          <c:orientation val="minMax"/>
        </c:scaling>
        <c:delete val="0"/>
        <c:axPos val="b"/>
        <c:title>
          <c:tx>
            <c:strRef>
              <c:f>Part135_NonSched_FixedWing_Acci!$A$2</c:f>
              <c:strCache>
                <c:ptCount val="1"/>
                <c:pt idx="0">
                  <c:v>Calendar Year</c:v>
                </c:pt>
              </c:strCache>
            </c:strRef>
          </c:tx>
          <c:overlay val="0"/>
        </c:title>
        <c:numFmt formatCode="General" sourceLinked="1"/>
        <c:majorTickMark val="out"/>
        <c:minorTickMark val="none"/>
        <c:tickLblPos val="nextTo"/>
        <c:crossAx val="464012752"/>
        <c:crosses val="autoZero"/>
        <c:auto val="1"/>
        <c:lblAlgn val="ctr"/>
        <c:lblOffset val="100"/>
        <c:noMultiLvlLbl val="0"/>
      </c:catAx>
      <c:valAx>
        <c:axId val="464012752"/>
        <c:scaling>
          <c:orientation val="minMax"/>
          <c:max val="50"/>
          <c:min val="0"/>
        </c:scaling>
        <c:delete val="0"/>
        <c:axPos val="l"/>
        <c:title>
          <c:tx>
            <c:rich>
              <a:bodyPr/>
              <a:lstStyle/>
              <a:p>
                <a:pPr>
                  <a:defRPr/>
                </a:pPr>
                <a:r>
                  <a:rPr lang="en-US"/>
                  <a:t>Accidents</a:t>
                </a:r>
              </a:p>
            </c:rich>
          </c:tx>
          <c:overlay val="0"/>
        </c:title>
        <c:numFmt formatCode="General" sourceLinked="1"/>
        <c:majorTickMark val="out"/>
        <c:minorTickMark val="none"/>
        <c:tickLblPos val="nextTo"/>
        <c:crossAx val="464011112"/>
        <c:crosses val="autoZero"/>
        <c:crossBetween val="between"/>
        <c:majorUnit val="10"/>
      </c:valAx>
    </c:plotArea>
    <c:legend>
      <c:legendPos val="tr"/>
      <c:layout>
        <c:manualLayout>
          <c:xMode val="edge"/>
          <c:yMode val="edge"/>
          <c:x val="0.7785759842519685"/>
          <c:y val="0.11372"/>
          <c:w val="0.20642401574803154"/>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Non-Scheduled Part 135 Accidents (Helicopters), 2008-2017</a:t>
            </a:r>
          </a:p>
        </c:rich>
      </c:tx>
      <c:overlay val="0"/>
    </c:title>
    <c:autoTitleDeleted val="0"/>
    <c:plotArea>
      <c:layout/>
      <c:barChart>
        <c:barDir val="col"/>
        <c:grouping val="clustered"/>
        <c:varyColors val="0"/>
        <c:ser>
          <c:idx val="0"/>
          <c:order val="0"/>
          <c:tx>
            <c:strRef>
              <c:f>Part135_NonSched_Heli_Accidents!$B$2</c:f>
              <c:strCache>
                <c:ptCount val="1"/>
                <c:pt idx="0">
                  <c:v>Fatal</c:v>
                </c:pt>
              </c:strCache>
            </c:strRef>
          </c:tx>
          <c:invertIfNegative val="0"/>
          <c:cat>
            <c:numRef>
              <c:f>Part135_NonSched_Heli_Accidents!$A$3:$A$12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Part135_NonSched_Heli_Accidents!$B$3:$B$12</c:f>
              <c:numCache>
                <c:formatCode>General</c:formatCode>
                <c:ptCount val="10"/>
                <c:pt idx="0">
                  <c:v>6</c:v>
                </c:pt>
                <c:pt idx="1">
                  <c:v>2</c:v>
                </c:pt>
                <c:pt idx="2">
                  <c:v>1</c:v>
                </c:pt>
                <c:pt idx="3">
                  <c:v>5</c:v>
                </c:pt>
                <c:pt idx="4">
                  <c:v>4</c:v>
                </c:pt>
                <c:pt idx="5">
                  <c:v>2</c:v>
                </c:pt>
                <c:pt idx="6">
                  <c:v>3</c:v>
                </c:pt>
                <c:pt idx="7">
                  <c:v>4</c:v>
                </c:pt>
                <c:pt idx="8">
                  <c:v>1</c:v>
                </c:pt>
                <c:pt idx="9">
                  <c:v>3</c:v>
                </c:pt>
              </c:numCache>
            </c:numRef>
          </c:val>
          <c:extLst>
            <c:ext xmlns:c16="http://schemas.microsoft.com/office/drawing/2014/chart" uri="{C3380CC4-5D6E-409C-BE32-E72D297353CC}">
              <c16:uniqueId val="{00000003-CC0D-4762-8411-4F6C63C34506}"/>
            </c:ext>
          </c:extLst>
        </c:ser>
        <c:ser>
          <c:idx val="1"/>
          <c:order val="1"/>
          <c:tx>
            <c:strRef>
              <c:f>Part135_NonSched_Heli_Accidents!$C$2</c:f>
              <c:strCache>
                <c:ptCount val="1"/>
                <c:pt idx="0">
                  <c:v>Total</c:v>
                </c:pt>
              </c:strCache>
            </c:strRef>
          </c:tx>
          <c:invertIfNegative val="0"/>
          <c:cat>
            <c:numRef>
              <c:f>Part135_NonSched_Heli_Accidents!$A$3:$A$12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Part135_NonSched_Heli_Accidents!$C$3:$C$12</c:f>
              <c:numCache>
                <c:formatCode>General</c:formatCode>
                <c:ptCount val="10"/>
                <c:pt idx="0">
                  <c:v>10</c:v>
                </c:pt>
                <c:pt idx="1">
                  <c:v>13</c:v>
                </c:pt>
                <c:pt idx="2">
                  <c:v>6</c:v>
                </c:pt>
                <c:pt idx="3">
                  <c:v>11</c:v>
                </c:pt>
                <c:pt idx="4">
                  <c:v>10</c:v>
                </c:pt>
                <c:pt idx="5">
                  <c:v>13</c:v>
                </c:pt>
                <c:pt idx="6">
                  <c:v>12</c:v>
                </c:pt>
                <c:pt idx="7">
                  <c:v>14</c:v>
                </c:pt>
                <c:pt idx="8">
                  <c:v>10</c:v>
                </c:pt>
                <c:pt idx="9">
                  <c:v>12</c:v>
                </c:pt>
              </c:numCache>
            </c:numRef>
          </c:val>
          <c:extLst>
            <c:ext xmlns:c16="http://schemas.microsoft.com/office/drawing/2014/chart" uri="{C3380CC4-5D6E-409C-BE32-E72D297353CC}">
              <c16:uniqueId val="{00000004-CC0D-4762-8411-4F6C63C34506}"/>
            </c:ext>
          </c:extLst>
        </c:ser>
        <c:dLbls>
          <c:showLegendKey val="0"/>
          <c:showVal val="0"/>
          <c:showCatName val="0"/>
          <c:showSerName val="0"/>
          <c:showPercent val="0"/>
          <c:showBubbleSize val="0"/>
        </c:dLbls>
        <c:gapWidth val="150"/>
        <c:axId val="464014064"/>
        <c:axId val="464010456"/>
      </c:barChart>
      <c:catAx>
        <c:axId val="464014064"/>
        <c:scaling>
          <c:orientation val="minMax"/>
        </c:scaling>
        <c:delete val="0"/>
        <c:axPos val="b"/>
        <c:title>
          <c:tx>
            <c:strRef>
              <c:f>Part135_NonSched_Heli_Accidents!$A$2</c:f>
              <c:strCache>
                <c:ptCount val="1"/>
                <c:pt idx="0">
                  <c:v>Calendar Year</c:v>
                </c:pt>
              </c:strCache>
            </c:strRef>
          </c:tx>
          <c:overlay val="0"/>
        </c:title>
        <c:numFmt formatCode="General" sourceLinked="1"/>
        <c:majorTickMark val="out"/>
        <c:minorTickMark val="none"/>
        <c:tickLblPos val="nextTo"/>
        <c:crossAx val="464010456"/>
        <c:crosses val="autoZero"/>
        <c:auto val="1"/>
        <c:lblAlgn val="ctr"/>
        <c:lblOffset val="100"/>
        <c:noMultiLvlLbl val="0"/>
      </c:catAx>
      <c:valAx>
        <c:axId val="464010456"/>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crossAx val="464014064"/>
        <c:crosses val="autoZero"/>
        <c:crossBetween val="between"/>
      </c:valAx>
    </c:plotArea>
    <c:legend>
      <c:legendPos val="tr"/>
      <c:layout>
        <c:manualLayout>
          <c:xMode val="edge"/>
          <c:yMode val="edge"/>
          <c:x val="0.7835759842519685"/>
          <c:y val="0.11372"/>
          <c:w val="0.20142401574803151"/>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a:extLst>
            <a:ext uri="{FF2B5EF4-FFF2-40B4-BE49-F238E27FC236}">
              <a16:creationId xmlns:a16="http://schemas.microsoft.com/office/drawing/2014/main" id="{9DBFD950-9F35-45AD-BDFC-2DE655F9FB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a:extLst>
            <a:ext uri="{FF2B5EF4-FFF2-40B4-BE49-F238E27FC236}">
              <a16:creationId xmlns:a16="http://schemas.microsoft.com/office/drawing/2014/main" id="{F422BAEE-CEE7-4C06-9E0B-7EDAACEC7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15</xdr:col>
      <xdr:colOff>320675</xdr:colOff>
      <xdr:row>20</xdr:row>
      <xdr:rowOff>0</xdr:rowOff>
    </xdr:to>
    <xdr:graphicFrame macro="">
      <xdr:nvGraphicFramePr>
        <xdr:cNvPr id="2" name="Chart 1">
          <a:extLst>
            <a:ext uri="{FF2B5EF4-FFF2-40B4-BE49-F238E27FC236}">
              <a16:creationId xmlns:a16="http://schemas.microsoft.com/office/drawing/2014/main" id="{3F0699FB-6201-4960-8B11-DCB49131F8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0.73</cdr:x>
      <cdr:y>0.883</cdr:y>
    </cdr:from>
    <cdr:to>
      <cdr:x>0.985</cdr:x>
      <cdr:y>0.961</cdr:y>
    </cdr:to>
    <cdr:sp macro="" textlink="">
      <cdr:nvSpPr>
        <cdr:cNvPr id="2" name="TextBox 2">
          <a:extLst xmlns:a="http://schemas.openxmlformats.org/drawingml/2006/main">
            <a:ext uri="{FF2B5EF4-FFF2-40B4-BE49-F238E27FC236}">
              <a16:creationId xmlns:a16="http://schemas.microsoft.com/office/drawing/2014/main" id="{2A7DF70E-B506-4310-B5A5-0A5CB13CF7BB}"/>
            </a:ext>
          </a:extLst>
        </cdr:cNvPr>
        <cdr:cNvSpPr txBox="1"/>
      </cdr:nvSpPr>
      <cdr:spPr>
        <a:xfrm xmlns:a="http://schemas.openxmlformats.org/drawingml/2006/main">
          <a:off x="3708400" y="2803525"/>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13.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15</xdr:col>
      <xdr:colOff>320675</xdr:colOff>
      <xdr:row>20</xdr:row>
      <xdr:rowOff>0</xdr:rowOff>
    </xdr:to>
    <xdr:graphicFrame macro="">
      <xdr:nvGraphicFramePr>
        <xdr:cNvPr id="2" name="Chart 1">
          <a:extLst>
            <a:ext uri="{FF2B5EF4-FFF2-40B4-BE49-F238E27FC236}">
              <a16:creationId xmlns:a16="http://schemas.microsoft.com/office/drawing/2014/main" id="{17CAC10D-0E05-4ADC-92BD-39C64E0E3E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0.73563</cdr:x>
      <cdr:y>0.886</cdr:y>
    </cdr:from>
    <cdr:to>
      <cdr:x>0.99063</cdr:x>
      <cdr:y>0.964</cdr:y>
    </cdr:to>
    <cdr:sp macro="" textlink="">
      <cdr:nvSpPr>
        <cdr:cNvPr id="2" name="TextBox 2">
          <a:extLst xmlns:a="http://schemas.openxmlformats.org/drawingml/2006/main">
            <a:ext uri="{FF2B5EF4-FFF2-40B4-BE49-F238E27FC236}">
              <a16:creationId xmlns:a16="http://schemas.microsoft.com/office/drawing/2014/main" id="{2A7DF70E-B506-4310-B5A5-0A5CB13CF7BB}"/>
            </a:ext>
          </a:extLst>
        </cdr:cNvPr>
        <cdr:cNvSpPr txBox="1"/>
      </cdr:nvSpPr>
      <cdr:spPr>
        <a:xfrm xmlns:a="http://schemas.openxmlformats.org/drawingml/2006/main">
          <a:off x="3736975" y="2813050"/>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15.xml><?xml version="1.0" encoding="utf-8"?>
<xdr:wsDr xmlns:xdr="http://schemas.openxmlformats.org/drawingml/2006/spreadsheetDrawing" xmlns:a="http://schemas.openxmlformats.org/drawingml/2006/main">
  <xdr:twoCellAnchor>
    <xdr:from>
      <xdr:col>5</xdr:col>
      <xdr:colOff>193675</xdr:colOff>
      <xdr:row>3</xdr:row>
      <xdr:rowOff>63500</xdr:rowOff>
    </xdr:from>
    <xdr:to>
      <xdr:col>13</xdr:col>
      <xdr:colOff>396875</xdr:colOff>
      <xdr:row>28</xdr:row>
      <xdr:rowOff>9526</xdr:rowOff>
    </xdr:to>
    <xdr:graphicFrame macro="">
      <xdr:nvGraphicFramePr>
        <xdr:cNvPr id="2" name="Chart 1">
          <a:extLst>
            <a:ext uri="{FF2B5EF4-FFF2-40B4-BE49-F238E27FC236}">
              <a16:creationId xmlns:a16="http://schemas.microsoft.com/office/drawing/2014/main" id="{91B6BD5D-F3EB-4534-BD61-8013FC7E9F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7</xdr:col>
      <xdr:colOff>574675</xdr:colOff>
      <xdr:row>3</xdr:row>
      <xdr:rowOff>63500</xdr:rowOff>
    </xdr:from>
    <xdr:to>
      <xdr:col>16</xdr:col>
      <xdr:colOff>168275</xdr:colOff>
      <xdr:row>20</xdr:row>
      <xdr:rowOff>0</xdr:rowOff>
    </xdr:to>
    <xdr:graphicFrame macro="">
      <xdr:nvGraphicFramePr>
        <xdr:cNvPr id="2" name="Chart 1">
          <a:extLst>
            <a:ext uri="{FF2B5EF4-FFF2-40B4-BE49-F238E27FC236}">
              <a16:creationId xmlns:a16="http://schemas.microsoft.com/office/drawing/2014/main" id="{0C66C742-0C17-4653-BCED-B90D62C853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193675</xdr:colOff>
      <xdr:row>3</xdr:row>
      <xdr:rowOff>63499</xdr:rowOff>
    </xdr:from>
    <xdr:to>
      <xdr:col>13</xdr:col>
      <xdr:colOff>396875</xdr:colOff>
      <xdr:row>27</xdr:row>
      <xdr:rowOff>161924</xdr:rowOff>
    </xdr:to>
    <xdr:graphicFrame macro="">
      <xdr:nvGraphicFramePr>
        <xdr:cNvPr id="2" name="Chart 1">
          <a:extLst>
            <a:ext uri="{FF2B5EF4-FFF2-40B4-BE49-F238E27FC236}">
              <a16:creationId xmlns:a16="http://schemas.microsoft.com/office/drawing/2014/main" id="{722157F2-132C-4769-852C-649CA3B900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7</xdr:col>
      <xdr:colOff>574675</xdr:colOff>
      <xdr:row>3</xdr:row>
      <xdr:rowOff>63501</xdr:rowOff>
    </xdr:from>
    <xdr:to>
      <xdr:col>16</xdr:col>
      <xdr:colOff>168275</xdr:colOff>
      <xdr:row>16</xdr:row>
      <xdr:rowOff>1</xdr:rowOff>
    </xdr:to>
    <xdr:graphicFrame macro="">
      <xdr:nvGraphicFramePr>
        <xdr:cNvPr id="2" name="Chart 1">
          <a:extLst>
            <a:ext uri="{FF2B5EF4-FFF2-40B4-BE49-F238E27FC236}">
              <a16:creationId xmlns:a16="http://schemas.microsoft.com/office/drawing/2014/main" id="{FB60B0EC-F343-44BD-B701-DA85469ED3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269875</xdr:colOff>
      <xdr:row>3</xdr:row>
      <xdr:rowOff>63500</xdr:rowOff>
    </xdr:from>
    <xdr:to>
      <xdr:col>14</xdr:col>
      <xdr:colOff>473075</xdr:colOff>
      <xdr:row>20</xdr:row>
      <xdr:rowOff>0</xdr:rowOff>
    </xdr:to>
    <xdr:graphicFrame macro="">
      <xdr:nvGraphicFramePr>
        <xdr:cNvPr id="2" name="Chart 1">
          <a:extLst>
            <a:ext uri="{FF2B5EF4-FFF2-40B4-BE49-F238E27FC236}">
              <a16:creationId xmlns:a16="http://schemas.microsoft.com/office/drawing/2014/main" id="{EB4E2C0C-1CAF-4D4C-AD7F-5DEF08307C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327025</xdr:colOff>
      <xdr:row>3</xdr:row>
      <xdr:rowOff>63500</xdr:rowOff>
    </xdr:from>
    <xdr:to>
      <xdr:col>14</xdr:col>
      <xdr:colOff>530225</xdr:colOff>
      <xdr:row>20</xdr:row>
      <xdr:rowOff>0</xdr:rowOff>
    </xdr:to>
    <xdr:graphicFrame macro="">
      <xdr:nvGraphicFramePr>
        <xdr:cNvPr id="2" name="Chart 1">
          <a:extLst>
            <a:ext uri="{FF2B5EF4-FFF2-40B4-BE49-F238E27FC236}">
              <a16:creationId xmlns:a16="http://schemas.microsoft.com/office/drawing/2014/main" id="{C2B1750D-4EFE-4470-89DA-8F0A499A29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222250</xdr:colOff>
      <xdr:row>3</xdr:row>
      <xdr:rowOff>44450</xdr:rowOff>
    </xdr:from>
    <xdr:to>
      <xdr:col>11</xdr:col>
      <xdr:colOff>425450</xdr:colOff>
      <xdr:row>19</xdr:row>
      <xdr:rowOff>171450</xdr:rowOff>
    </xdr:to>
    <xdr:graphicFrame macro="">
      <xdr:nvGraphicFramePr>
        <xdr:cNvPr id="2" name="Chart 1">
          <a:extLst>
            <a:ext uri="{FF2B5EF4-FFF2-40B4-BE49-F238E27FC236}">
              <a16:creationId xmlns:a16="http://schemas.microsoft.com/office/drawing/2014/main" id="{46008357-B4DF-4D8C-A798-CF677019B4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193675</xdr:colOff>
      <xdr:row>3</xdr:row>
      <xdr:rowOff>63500</xdr:rowOff>
    </xdr:from>
    <xdr:to>
      <xdr:col>13</xdr:col>
      <xdr:colOff>396875</xdr:colOff>
      <xdr:row>16</xdr:row>
      <xdr:rowOff>180975</xdr:rowOff>
    </xdr:to>
    <xdr:graphicFrame macro="">
      <xdr:nvGraphicFramePr>
        <xdr:cNvPr id="2" name="Chart 1">
          <a:extLst>
            <a:ext uri="{FF2B5EF4-FFF2-40B4-BE49-F238E27FC236}">
              <a16:creationId xmlns:a16="http://schemas.microsoft.com/office/drawing/2014/main" id="{7A644753-287A-4C9E-9D34-191CDB0E8E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574675</xdr:colOff>
      <xdr:row>3</xdr:row>
      <xdr:rowOff>63499</xdr:rowOff>
    </xdr:from>
    <xdr:to>
      <xdr:col>16</xdr:col>
      <xdr:colOff>168275</xdr:colOff>
      <xdr:row>15</xdr:row>
      <xdr:rowOff>123824</xdr:rowOff>
    </xdr:to>
    <xdr:graphicFrame macro="">
      <xdr:nvGraphicFramePr>
        <xdr:cNvPr id="2" name="Chart 1">
          <a:extLst>
            <a:ext uri="{FF2B5EF4-FFF2-40B4-BE49-F238E27FC236}">
              <a16:creationId xmlns:a16="http://schemas.microsoft.com/office/drawing/2014/main" id="{686D3640-4AD0-4E48-B5EB-3F5BB1EE70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288925</xdr:colOff>
      <xdr:row>3</xdr:row>
      <xdr:rowOff>63500</xdr:rowOff>
    </xdr:from>
    <xdr:to>
      <xdr:col>15</xdr:col>
      <xdr:colOff>492125</xdr:colOff>
      <xdr:row>20</xdr:row>
      <xdr:rowOff>0</xdr:rowOff>
    </xdr:to>
    <xdr:graphicFrame macro="">
      <xdr:nvGraphicFramePr>
        <xdr:cNvPr id="2" name="Chart 1">
          <a:extLst>
            <a:ext uri="{FF2B5EF4-FFF2-40B4-BE49-F238E27FC236}">
              <a16:creationId xmlns:a16="http://schemas.microsoft.com/office/drawing/2014/main" id="{3E24F47E-27C2-42BC-9BA6-3018AF0992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0.73375</cdr:x>
      <cdr:y>0.886</cdr:y>
    </cdr:from>
    <cdr:to>
      <cdr:x>0.98875</cdr:x>
      <cdr:y>0.964</cdr:y>
    </cdr:to>
    <cdr:sp macro="" textlink="">
      <cdr:nvSpPr>
        <cdr:cNvPr id="2" name="TextBox 2">
          <a:extLst xmlns:a="http://schemas.openxmlformats.org/drawingml/2006/main">
            <a:ext uri="{FF2B5EF4-FFF2-40B4-BE49-F238E27FC236}">
              <a16:creationId xmlns:a16="http://schemas.microsoft.com/office/drawing/2014/main" id="{2A7DF70E-B506-4310-B5A5-0A5CB13CF7BB}"/>
            </a:ext>
          </a:extLst>
        </cdr:cNvPr>
        <cdr:cNvSpPr txBox="1"/>
      </cdr:nvSpPr>
      <cdr:spPr>
        <a:xfrm xmlns:a="http://schemas.openxmlformats.org/drawingml/2006/main">
          <a:off x="3727450" y="2813050"/>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9.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a:extLst>
            <a:ext uri="{FF2B5EF4-FFF2-40B4-BE49-F238E27FC236}">
              <a16:creationId xmlns:a16="http://schemas.microsoft.com/office/drawing/2014/main" id="{65AE32B0-D3A8-4B0C-9907-983FC0493C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A692F-853F-49DF-B832-046A8E889203}">
  <dimension ref="A1:B40"/>
  <sheetViews>
    <sheetView tabSelected="1" workbookViewId="0"/>
  </sheetViews>
  <sheetFormatPr defaultRowHeight="15" x14ac:dyDescent="0.25"/>
  <cols>
    <col min="1" max="1" width="34" style="3" bestFit="1" customWidth="1"/>
    <col min="2" max="2" width="128.5703125" style="2" customWidth="1"/>
    <col min="3" max="16384" width="9.140625" style="3"/>
  </cols>
  <sheetData>
    <row r="1" spans="1:2" x14ac:dyDescent="0.25">
      <c r="A1" s="1" t="s">
        <v>32</v>
      </c>
    </row>
    <row r="2" spans="1:2" ht="30" x14ac:dyDescent="0.25">
      <c r="A2" s="4" t="s">
        <v>0</v>
      </c>
      <c r="B2" s="2" t="s">
        <v>1</v>
      </c>
    </row>
    <row r="3" spans="1:2" x14ac:dyDescent="0.25">
      <c r="A3" s="4" t="s">
        <v>2</v>
      </c>
      <c r="B3" s="2" t="s">
        <v>3</v>
      </c>
    </row>
    <row r="4" spans="1:2" x14ac:dyDescent="0.25">
      <c r="A4" s="4" t="s">
        <v>4</v>
      </c>
      <c r="B4" s="2" t="s">
        <v>5</v>
      </c>
    </row>
    <row r="5" spans="1:2" x14ac:dyDescent="0.25">
      <c r="A5" s="4" t="s">
        <v>6</v>
      </c>
      <c r="B5" s="2" t="s">
        <v>7</v>
      </c>
    </row>
    <row r="6" spans="1:2" ht="30" x14ac:dyDescent="0.25">
      <c r="A6" s="4" t="s">
        <v>8</v>
      </c>
      <c r="B6" s="2" t="s">
        <v>9</v>
      </c>
    </row>
    <row r="7" spans="1:2" ht="30" x14ac:dyDescent="0.25">
      <c r="A7" s="4" t="s">
        <v>10</v>
      </c>
      <c r="B7" s="2" t="s">
        <v>11</v>
      </c>
    </row>
    <row r="8" spans="1:2" ht="30" x14ac:dyDescent="0.25">
      <c r="A8" s="4" t="s">
        <v>12</v>
      </c>
      <c r="B8" s="2" t="s">
        <v>13</v>
      </c>
    </row>
    <row r="9" spans="1:2" x14ac:dyDescent="0.25">
      <c r="A9" s="4" t="s">
        <v>14</v>
      </c>
      <c r="B9" s="2" t="s">
        <v>15</v>
      </c>
    </row>
    <row r="10" spans="1:2" ht="30" x14ac:dyDescent="0.25">
      <c r="A10" s="4" t="s">
        <v>16</v>
      </c>
      <c r="B10" s="2" t="s">
        <v>17</v>
      </c>
    </row>
    <row r="11" spans="1:2" x14ac:dyDescent="0.25">
      <c r="A11" s="4" t="s">
        <v>18</v>
      </c>
      <c r="B11" s="2" t="s">
        <v>19</v>
      </c>
    </row>
    <row r="12" spans="1:2" ht="30" x14ac:dyDescent="0.25">
      <c r="A12" s="4" t="s">
        <v>20</v>
      </c>
      <c r="B12" s="2" t="s">
        <v>21</v>
      </c>
    </row>
    <row r="13" spans="1:2" ht="30" x14ac:dyDescent="0.25">
      <c r="A13" s="4" t="s">
        <v>22</v>
      </c>
      <c r="B13" s="2" t="s">
        <v>23</v>
      </c>
    </row>
    <row r="14" spans="1:2" ht="30" x14ac:dyDescent="0.25">
      <c r="A14" s="4" t="s">
        <v>24</v>
      </c>
      <c r="B14" s="2" t="s">
        <v>25</v>
      </c>
    </row>
    <row r="15" spans="1:2" ht="45" x14ac:dyDescent="0.25">
      <c r="A15" s="4" t="s">
        <v>26</v>
      </c>
      <c r="B15" s="2" t="s">
        <v>27</v>
      </c>
    </row>
    <row r="16" spans="1:2" ht="30" x14ac:dyDescent="0.25">
      <c r="A16" s="4" t="s">
        <v>28</v>
      </c>
      <c r="B16" s="2" t="s">
        <v>29</v>
      </c>
    </row>
    <row r="17" spans="1:2" ht="45" x14ac:dyDescent="0.25">
      <c r="A17" s="4" t="s">
        <v>30</v>
      </c>
      <c r="B17" s="2" t="s">
        <v>31</v>
      </c>
    </row>
    <row r="18" spans="1:2" x14ac:dyDescent="0.25">
      <c r="A18" s="1" t="s">
        <v>371</v>
      </c>
    </row>
    <row r="19" spans="1:2" ht="90" x14ac:dyDescent="0.25">
      <c r="A19" s="4" t="s">
        <v>33</v>
      </c>
      <c r="B19" s="2" t="s">
        <v>372</v>
      </c>
    </row>
    <row r="20" spans="1:2" ht="30" x14ac:dyDescent="0.25">
      <c r="A20" s="4" t="s">
        <v>34</v>
      </c>
      <c r="B20" s="2" t="s">
        <v>373</v>
      </c>
    </row>
    <row r="21" spans="1:2" x14ac:dyDescent="0.25">
      <c r="A21" s="4" t="s">
        <v>35</v>
      </c>
      <c r="B21" s="2" t="s">
        <v>374</v>
      </c>
    </row>
    <row r="22" spans="1:2" ht="75" x14ac:dyDescent="0.25">
      <c r="A22" s="4" t="s">
        <v>36</v>
      </c>
      <c r="B22" s="2" t="s">
        <v>375</v>
      </c>
    </row>
    <row r="23" spans="1:2" ht="75" x14ac:dyDescent="0.25">
      <c r="A23" s="4" t="s">
        <v>37</v>
      </c>
      <c r="B23" s="2" t="s">
        <v>375</v>
      </c>
    </row>
    <row r="24" spans="1:2" x14ac:dyDescent="0.25">
      <c r="A24" s="4" t="s">
        <v>38</v>
      </c>
      <c r="B24" s="2" t="s">
        <v>376</v>
      </c>
    </row>
    <row r="25" spans="1:2" ht="30" x14ac:dyDescent="0.25">
      <c r="A25" s="4" t="s">
        <v>39</v>
      </c>
      <c r="B25" s="2" t="s">
        <v>377</v>
      </c>
    </row>
    <row r="26" spans="1:2" x14ac:dyDescent="0.25">
      <c r="A26" s="4" t="s">
        <v>40</v>
      </c>
      <c r="B26" s="2" t="s">
        <v>378</v>
      </c>
    </row>
    <row r="27" spans="1:2" x14ac:dyDescent="0.25">
      <c r="A27" s="4" t="s">
        <v>41</v>
      </c>
      <c r="B27" s="2" t="s">
        <v>379</v>
      </c>
    </row>
    <row r="28" spans="1:2" x14ac:dyDescent="0.25">
      <c r="A28" s="4" t="s">
        <v>42</v>
      </c>
      <c r="B28" s="2" t="s">
        <v>380</v>
      </c>
    </row>
    <row r="29" spans="1:2" ht="30" x14ac:dyDescent="0.25">
      <c r="A29" s="4" t="s">
        <v>43</v>
      </c>
      <c r="B29" s="2" t="s">
        <v>381</v>
      </c>
    </row>
    <row r="30" spans="1:2" ht="30" x14ac:dyDescent="0.25">
      <c r="A30" s="4" t="s">
        <v>44</v>
      </c>
      <c r="B30" s="2" t="s">
        <v>382</v>
      </c>
    </row>
    <row r="31" spans="1:2" ht="45" x14ac:dyDescent="0.25">
      <c r="A31" s="4" t="s">
        <v>45</v>
      </c>
      <c r="B31" s="2" t="s">
        <v>383</v>
      </c>
    </row>
    <row r="32" spans="1:2" ht="30" x14ac:dyDescent="0.25">
      <c r="A32" s="4" t="s">
        <v>46</v>
      </c>
      <c r="B32" s="2" t="s">
        <v>384</v>
      </c>
    </row>
    <row r="33" spans="1:2" ht="45" x14ac:dyDescent="0.25">
      <c r="A33" s="4" t="s">
        <v>47</v>
      </c>
      <c r="B33" s="2" t="s">
        <v>385</v>
      </c>
    </row>
    <row r="34" spans="1:2" ht="30" x14ac:dyDescent="0.25">
      <c r="A34" s="4" t="s">
        <v>48</v>
      </c>
      <c r="B34" s="2" t="s">
        <v>386</v>
      </c>
    </row>
    <row r="35" spans="1:2" ht="60" x14ac:dyDescent="0.25">
      <c r="A35" s="4" t="s">
        <v>49</v>
      </c>
      <c r="B35" s="2" t="s">
        <v>387</v>
      </c>
    </row>
    <row r="36" spans="1:2" ht="60" x14ac:dyDescent="0.25">
      <c r="A36" s="4" t="s">
        <v>50</v>
      </c>
      <c r="B36" s="2" t="s">
        <v>388</v>
      </c>
    </row>
    <row r="37" spans="1:2" ht="30" x14ac:dyDescent="0.25">
      <c r="A37" s="4" t="s">
        <v>51</v>
      </c>
      <c r="B37" s="2" t="s">
        <v>389</v>
      </c>
    </row>
    <row r="38" spans="1:2" ht="30" x14ac:dyDescent="0.25">
      <c r="A38" s="4" t="s">
        <v>52</v>
      </c>
      <c r="B38" s="2" t="s">
        <v>390</v>
      </c>
    </row>
    <row r="39" spans="1:2" ht="30" x14ac:dyDescent="0.25">
      <c r="A39" s="4" t="s">
        <v>53</v>
      </c>
      <c r="B39" s="2" t="s">
        <v>391</v>
      </c>
    </row>
    <row r="40" spans="1:2" x14ac:dyDescent="0.25">
      <c r="A40" s="4" t="s">
        <v>54</v>
      </c>
      <c r="B40" s="2" t="s">
        <v>392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15148-37EF-439F-BEF2-EC7E230A164E}">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348</v>
      </c>
    </row>
    <row r="2" spans="1:3" s="6" customFormat="1" x14ac:dyDescent="0.25">
      <c r="A2" s="6" t="s">
        <v>321</v>
      </c>
      <c r="B2" s="6" t="s">
        <v>322</v>
      </c>
      <c r="C2" s="6" t="s">
        <v>323</v>
      </c>
    </row>
    <row r="3" spans="1:3" x14ac:dyDescent="0.25">
      <c r="A3">
        <v>2008</v>
      </c>
      <c r="B3">
        <v>14</v>
      </c>
      <c r="C3">
        <v>48</v>
      </c>
    </row>
    <row r="4" spans="1:3" x14ac:dyDescent="0.25">
      <c r="A4">
        <v>2009</v>
      </c>
      <c r="B4">
        <v>0</v>
      </c>
      <c r="C4">
        <v>34</v>
      </c>
    </row>
    <row r="5" spans="1:3" x14ac:dyDescent="0.25">
      <c r="A5">
        <v>2010</v>
      </c>
      <c r="B5">
        <v>5</v>
      </c>
      <c r="C5">
        <v>24</v>
      </c>
    </row>
    <row r="6" spans="1:3" x14ac:dyDescent="0.25">
      <c r="A6">
        <v>2011</v>
      </c>
      <c r="B6">
        <v>11</v>
      </c>
      <c r="C6">
        <v>39</v>
      </c>
    </row>
    <row r="7" spans="1:3" x14ac:dyDescent="0.25">
      <c r="A7">
        <v>2012</v>
      </c>
      <c r="B7">
        <v>4</v>
      </c>
      <c r="C7">
        <v>30</v>
      </c>
    </row>
    <row r="8" spans="1:3" x14ac:dyDescent="0.25">
      <c r="A8">
        <v>2013</v>
      </c>
      <c r="B8">
        <v>8</v>
      </c>
      <c r="C8">
        <v>32</v>
      </c>
    </row>
    <row r="9" spans="1:3" x14ac:dyDescent="0.25">
      <c r="A9">
        <v>2014</v>
      </c>
      <c r="B9">
        <v>5</v>
      </c>
      <c r="C9">
        <v>24</v>
      </c>
    </row>
    <row r="10" spans="1:3" x14ac:dyDescent="0.25">
      <c r="A10">
        <v>2015</v>
      </c>
      <c r="B10">
        <v>3</v>
      </c>
      <c r="C10">
        <v>24</v>
      </c>
    </row>
    <row r="11" spans="1:3" x14ac:dyDescent="0.25">
      <c r="A11">
        <v>2016</v>
      </c>
      <c r="B11">
        <v>6</v>
      </c>
      <c r="C11">
        <v>20</v>
      </c>
    </row>
    <row r="12" spans="1:3" x14ac:dyDescent="0.25">
      <c r="A12">
        <v>2017</v>
      </c>
      <c r="B12">
        <v>5</v>
      </c>
      <c r="C12">
        <v>32</v>
      </c>
    </row>
  </sheetData>
  <mergeCells count="1">
    <mergeCell ref="A1:XFD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29CB5-FDAE-41E0-A7C4-1E70D4F17419}">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349</v>
      </c>
    </row>
    <row r="2" spans="1:3" s="6" customFormat="1" x14ac:dyDescent="0.25">
      <c r="A2" s="6" t="s">
        <v>321</v>
      </c>
      <c r="B2" s="6" t="s">
        <v>322</v>
      </c>
      <c r="C2" s="6" t="s">
        <v>323</v>
      </c>
    </row>
    <row r="3" spans="1:3" x14ac:dyDescent="0.25">
      <c r="A3">
        <v>2008</v>
      </c>
      <c r="B3">
        <v>6</v>
      </c>
      <c r="C3">
        <v>10</v>
      </c>
    </row>
    <row r="4" spans="1:3" x14ac:dyDescent="0.25">
      <c r="A4">
        <v>2009</v>
      </c>
      <c r="B4">
        <v>2</v>
      </c>
      <c r="C4">
        <v>13</v>
      </c>
    </row>
    <row r="5" spans="1:3" x14ac:dyDescent="0.25">
      <c r="A5">
        <v>2010</v>
      </c>
      <c r="B5">
        <v>1</v>
      </c>
      <c r="C5">
        <v>6</v>
      </c>
    </row>
    <row r="6" spans="1:3" x14ac:dyDescent="0.25">
      <c r="A6">
        <v>2011</v>
      </c>
      <c r="B6">
        <v>5</v>
      </c>
      <c r="C6">
        <v>11</v>
      </c>
    </row>
    <row r="7" spans="1:3" x14ac:dyDescent="0.25">
      <c r="A7">
        <v>2012</v>
      </c>
      <c r="B7">
        <v>4</v>
      </c>
      <c r="C7">
        <v>10</v>
      </c>
    </row>
    <row r="8" spans="1:3" x14ac:dyDescent="0.25">
      <c r="A8">
        <v>2013</v>
      </c>
      <c r="B8">
        <v>2</v>
      </c>
      <c r="C8">
        <v>13</v>
      </c>
    </row>
    <row r="9" spans="1:3" x14ac:dyDescent="0.25">
      <c r="A9">
        <v>2014</v>
      </c>
      <c r="B9">
        <v>3</v>
      </c>
      <c r="C9">
        <v>12</v>
      </c>
    </row>
    <row r="10" spans="1:3" x14ac:dyDescent="0.25">
      <c r="A10">
        <v>2015</v>
      </c>
      <c r="B10">
        <v>4</v>
      </c>
      <c r="C10">
        <v>14</v>
      </c>
    </row>
    <row r="11" spans="1:3" x14ac:dyDescent="0.25">
      <c r="A11">
        <v>2016</v>
      </c>
      <c r="B11">
        <v>1</v>
      </c>
      <c r="C11">
        <v>10</v>
      </c>
    </row>
    <row r="12" spans="1:3" x14ac:dyDescent="0.25">
      <c r="A12">
        <v>2017</v>
      </c>
      <c r="B12">
        <v>3</v>
      </c>
      <c r="C12">
        <v>12</v>
      </c>
    </row>
  </sheetData>
  <mergeCells count="1">
    <mergeCell ref="A1:XFD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A17B9-9FF6-41F6-B1D9-11BC14FA9C06}">
  <dimension ref="A1:C12"/>
  <sheetViews>
    <sheetView workbookViewId="0">
      <selection sqref="A1:XFD1"/>
    </sheetView>
  </sheetViews>
  <sheetFormatPr defaultRowHeight="15" x14ac:dyDescent="0.25"/>
  <cols>
    <col min="1" max="1" width="13.85546875" bestFit="1" customWidth="1"/>
    <col min="2" max="3" width="12" bestFit="1" customWidth="1"/>
  </cols>
  <sheetData>
    <row r="1" spans="1:3" s="10" customFormat="1" x14ac:dyDescent="0.25">
      <c r="A1" s="9" t="s">
        <v>350</v>
      </c>
    </row>
    <row r="2" spans="1:3" s="6" customFormat="1" x14ac:dyDescent="0.25">
      <c r="A2" s="6" t="s">
        <v>321</v>
      </c>
      <c r="B2" s="6" t="s">
        <v>322</v>
      </c>
      <c r="C2" s="6" t="s">
        <v>323</v>
      </c>
    </row>
    <row r="3" spans="1:3" x14ac:dyDescent="0.25">
      <c r="A3">
        <v>2008</v>
      </c>
      <c r="B3">
        <v>0.70850453417598136</v>
      </c>
      <c r="C3">
        <v>2.4291584028890791</v>
      </c>
    </row>
    <row r="4" spans="1:3" x14ac:dyDescent="0.25">
      <c r="A4">
        <v>2009</v>
      </c>
      <c r="B4">
        <v>0</v>
      </c>
      <c r="C4">
        <v>1.8462377204828673</v>
      </c>
    </row>
    <row r="5" spans="1:3" x14ac:dyDescent="0.25">
      <c r="A5">
        <v>2010</v>
      </c>
      <c r="B5">
        <v>0.27362685833680839</v>
      </c>
      <c r="C5">
        <v>1.3134089200166803</v>
      </c>
    </row>
    <row r="6" spans="1:3" x14ac:dyDescent="0.25">
      <c r="A6" s="8" t="s">
        <v>393</v>
      </c>
    </row>
    <row r="7" spans="1:3" x14ac:dyDescent="0.25">
      <c r="A7">
        <v>2012</v>
      </c>
      <c r="B7">
        <v>0.19301544654364827</v>
      </c>
      <c r="C7">
        <v>1.4476158490773621</v>
      </c>
    </row>
    <row r="8" spans="1:3" x14ac:dyDescent="0.25">
      <c r="A8">
        <v>2013</v>
      </c>
      <c r="B8">
        <v>0.3541125077406781</v>
      </c>
      <c r="C8">
        <v>1.4164500309627124</v>
      </c>
    </row>
    <row r="9" spans="1:3" x14ac:dyDescent="0.25">
      <c r="A9">
        <v>2014</v>
      </c>
      <c r="B9">
        <v>0.20225465398071543</v>
      </c>
      <c r="C9">
        <v>0.97082233910743398</v>
      </c>
    </row>
    <row r="10" spans="1:3" x14ac:dyDescent="0.25">
      <c r="A10">
        <v>2015</v>
      </c>
      <c r="B10">
        <v>0.12536313521500614</v>
      </c>
      <c r="C10">
        <v>1.0029050817200491</v>
      </c>
    </row>
    <row r="11" spans="1:3" x14ac:dyDescent="0.25">
      <c r="A11">
        <v>2016</v>
      </c>
      <c r="B11">
        <v>0.2488740523083483</v>
      </c>
      <c r="C11">
        <v>0.82958017436116105</v>
      </c>
    </row>
    <row r="12" spans="1:3" x14ac:dyDescent="0.25">
      <c r="A12">
        <v>2017</v>
      </c>
      <c r="B12">
        <v>0.2033158373278118</v>
      </c>
      <c r="C12">
        <v>1.3012213588979957</v>
      </c>
    </row>
  </sheetData>
  <mergeCells count="1">
    <mergeCell ref="A1:XFD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5EE29-6626-4553-AD40-389A0ADDE032}">
  <dimension ref="A1:C12"/>
  <sheetViews>
    <sheetView workbookViewId="0">
      <selection sqref="A1:XFD1"/>
    </sheetView>
  </sheetViews>
  <sheetFormatPr defaultRowHeight="15" x14ac:dyDescent="0.25"/>
  <cols>
    <col min="1" max="1" width="13.85546875" bestFit="1" customWidth="1"/>
    <col min="2" max="3" width="12" bestFit="1" customWidth="1"/>
  </cols>
  <sheetData>
    <row r="1" spans="1:3" s="10" customFormat="1" x14ac:dyDescent="0.25">
      <c r="A1" s="9" t="s">
        <v>351</v>
      </c>
    </row>
    <row r="2" spans="1:3" s="6" customFormat="1" x14ac:dyDescent="0.25">
      <c r="A2" s="6" t="s">
        <v>321</v>
      </c>
      <c r="B2" s="6" t="s">
        <v>322</v>
      </c>
      <c r="C2" s="6" t="s">
        <v>323</v>
      </c>
    </row>
    <row r="3" spans="1:3" x14ac:dyDescent="0.25">
      <c r="A3">
        <v>2008</v>
      </c>
      <c r="B3">
        <v>0.49679895870938257</v>
      </c>
      <c r="C3">
        <v>0.82799826451563763</v>
      </c>
    </row>
    <row r="4" spans="1:3" x14ac:dyDescent="0.25">
      <c r="A4">
        <v>2009</v>
      </c>
      <c r="B4">
        <v>0.19206797669831308</v>
      </c>
      <c r="C4">
        <v>1.2484418485390349</v>
      </c>
    </row>
    <row r="5" spans="1:3" x14ac:dyDescent="0.25">
      <c r="A5">
        <v>2010</v>
      </c>
      <c r="B5">
        <v>7.9589445802770983E-2</v>
      </c>
      <c r="C5">
        <v>0.47753667481662593</v>
      </c>
    </row>
    <row r="6" spans="1:3" x14ac:dyDescent="0.25">
      <c r="A6" s="8" t="s">
        <v>393</v>
      </c>
    </row>
    <row r="7" spans="1:3" x14ac:dyDescent="0.25">
      <c r="A7">
        <v>2012</v>
      </c>
      <c r="B7">
        <v>0.27959299647503127</v>
      </c>
      <c r="C7">
        <v>0.69898249118757827</v>
      </c>
    </row>
    <row r="8" spans="1:3" x14ac:dyDescent="0.25">
      <c r="A8">
        <v>2013</v>
      </c>
      <c r="B8">
        <v>0.18325809061562806</v>
      </c>
      <c r="C8">
        <v>1.1911775890015823</v>
      </c>
    </row>
    <row r="9" spans="1:3" x14ac:dyDescent="0.25">
      <c r="A9">
        <v>2014</v>
      </c>
      <c r="B9">
        <v>0.26341275813352744</v>
      </c>
      <c r="C9">
        <v>1.0536510325341097</v>
      </c>
    </row>
    <row r="10" spans="1:3" x14ac:dyDescent="0.25">
      <c r="A10">
        <v>2015</v>
      </c>
      <c r="B10">
        <v>0.34464278636799922</v>
      </c>
      <c r="C10">
        <v>1.2062497522879974</v>
      </c>
    </row>
    <row r="11" spans="1:3" x14ac:dyDescent="0.25">
      <c r="A11">
        <v>2016</v>
      </c>
      <c r="B11">
        <v>9.3309869011605887E-2</v>
      </c>
      <c r="C11">
        <v>0.93309869011605884</v>
      </c>
    </row>
    <row r="12" spans="1:3" x14ac:dyDescent="0.25">
      <c r="A12">
        <v>2017</v>
      </c>
      <c r="B12">
        <v>0.2899346294055567</v>
      </c>
      <c r="C12">
        <v>1.1597385176222268</v>
      </c>
    </row>
  </sheetData>
  <mergeCells count="1">
    <mergeCell ref="A1:XFD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B3383-5C96-4F55-8A9E-D3B03CA47861}">
  <dimension ref="A1:C14"/>
  <sheetViews>
    <sheetView workbookViewId="0">
      <selection sqref="A1:XFD1"/>
    </sheetView>
  </sheetViews>
  <sheetFormatPr defaultRowHeight="15" x14ac:dyDescent="0.25"/>
  <cols>
    <col min="1" max="1" width="38.5703125" bestFit="1" customWidth="1"/>
    <col min="2" max="2" width="6" bestFit="1" customWidth="1"/>
    <col min="3" max="3" width="10.42578125" bestFit="1" customWidth="1"/>
  </cols>
  <sheetData>
    <row r="1" spans="1:3" s="10" customFormat="1" x14ac:dyDescent="0.25">
      <c r="A1" s="9" t="s">
        <v>352</v>
      </c>
    </row>
    <row r="2" spans="1:3" s="6" customFormat="1" x14ac:dyDescent="0.25">
      <c r="A2" s="6" t="s">
        <v>332</v>
      </c>
      <c r="B2" s="6" t="s">
        <v>322</v>
      </c>
      <c r="C2" s="6" t="s">
        <v>333</v>
      </c>
    </row>
    <row r="3" spans="1:3" x14ac:dyDescent="0.25">
      <c r="A3" t="s">
        <v>335</v>
      </c>
      <c r="B3">
        <v>1</v>
      </c>
      <c r="C3">
        <v>5</v>
      </c>
    </row>
    <row r="4" spans="1:3" x14ac:dyDescent="0.25">
      <c r="A4" t="s">
        <v>353</v>
      </c>
      <c r="B4">
        <v>0</v>
      </c>
      <c r="C4">
        <v>5</v>
      </c>
    </row>
    <row r="5" spans="1:3" x14ac:dyDescent="0.25">
      <c r="A5" t="s">
        <v>354</v>
      </c>
      <c r="B5">
        <v>0</v>
      </c>
      <c r="C5">
        <v>5</v>
      </c>
    </row>
    <row r="6" spans="1:3" x14ac:dyDescent="0.25">
      <c r="A6" t="s">
        <v>355</v>
      </c>
      <c r="B6">
        <v>2</v>
      </c>
      <c r="C6">
        <v>2</v>
      </c>
    </row>
    <row r="7" spans="1:3" x14ac:dyDescent="0.25">
      <c r="A7" t="s">
        <v>356</v>
      </c>
      <c r="B7">
        <v>2</v>
      </c>
      <c r="C7">
        <v>0</v>
      </c>
    </row>
    <row r="8" spans="1:3" x14ac:dyDescent="0.25">
      <c r="A8" t="s">
        <v>357</v>
      </c>
      <c r="B8">
        <v>0</v>
      </c>
      <c r="C8">
        <v>2</v>
      </c>
    </row>
    <row r="9" spans="1:3" x14ac:dyDescent="0.25">
      <c r="A9" t="s">
        <v>358</v>
      </c>
      <c r="B9">
        <v>0</v>
      </c>
      <c r="C9">
        <v>2</v>
      </c>
    </row>
    <row r="10" spans="1:3" x14ac:dyDescent="0.25">
      <c r="A10" t="s">
        <v>359</v>
      </c>
      <c r="B10">
        <v>0</v>
      </c>
      <c r="C10">
        <v>2</v>
      </c>
    </row>
    <row r="11" spans="1:3" x14ac:dyDescent="0.25">
      <c r="A11" t="s">
        <v>334</v>
      </c>
      <c r="B11">
        <v>0</v>
      </c>
      <c r="C11">
        <v>1</v>
      </c>
    </row>
    <row r="12" spans="1:3" x14ac:dyDescent="0.25">
      <c r="A12" t="s">
        <v>336</v>
      </c>
      <c r="B12">
        <v>0</v>
      </c>
      <c r="C12">
        <v>1</v>
      </c>
    </row>
    <row r="13" spans="1:3" x14ac:dyDescent="0.25">
      <c r="A13" t="s">
        <v>338</v>
      </c>
      <c r="B13">
        <v>0</v>
      </c>
      <c r="C13">
        <v>1</v>
      </c>
    </row>
    <row r="14" spans="1:3" x14ac:dyDescent="0.25">
      <c r="A14" t="s">
        <v>360</v>
      </c>
      <c r="B14">
        <v>0</v>
      </c>
      <c r="C14">
        <v>1</v>
      </c>
    </row>
  </sheetData>
  <mergeCells count="1">
    <mergeCell ref="A1:XFD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5F30D-A359-4939-BD6C-1399009F1287}">
  <dimension ref="A1:C9"/>
  <sheetViews>
    <sheetView workbookViewId="0">
      <selection sqref="A1:XFD1"/>
    </sheetView>
  </sheetViews>
  <sheetFormatPr defaultRowHeight="15" x14ac:dyDescent="0.25"/>
  <cols>
    <col min="1" max="1" width="14.5703125" bestFit="1" customWidth="1"/>
    <col min="2" max="2" width="6" bestFit="1" customWidth="1"/>
    <col min="3" max="3" width="10.42578125" bestFit="1" customWidth="1"/>
  </cols>
  <sheetData>
    <row r="1" spans="1:3" s="10" customFormat="1" x14ac:dyDescent="0.25">
      <c r="A1" s="9" t="s">
        <v>361</v>
      </c>
    </row>
    <row r="2" spans="1:3" s="6" customFormat="1" x14ac:dyDescent="0.25">
      <c r="A2" s="6" t="s">
        <v>340</v>
      </c>
      <c r="B2" s="6" t="s">
        <v>322</v>
      </c>
      <c r="C2" s="6" t="s">
        <v>333</v>
      </c>
    </row>
    <row r="3" spans="1:3" x14ac:dyDescent="0.25">
      <c r="A3" t="s">
        <v>341</v>
      </c>
      <c r="B3">
        <v>1</v>
      </c>
      <c r="C3">
        <v>10</v>
      </c>
    </row>
    <row r="4" spans="1:3" x14ac:dyDescent="0.25">
      <c r="A4" t="s">
        <v>344</v>
      </c>
      <c r="B4">
        <v>2</v>
      </c>
      <c r="C4">
        <v>5</v>
      </c>
    </row>
    <row r="5" spans="1:3" x14ac:dyDescent="0.25">
      <c r="A5" t="s">
        <v>342</v>
      </c>
      <c r="B5">
        <v>0</v>
      </c>
      <c r="C5">
        <v>6</v>
      </c>
    </row>
    <row r="6" spans="1:3" x14ac:dyDescent="0.25">
      <c r="A6" t="s">
        <v>362</v>
      </c>
      <c r="B6">
        <v>2</v>
      </c>
      <c r="C6">
        <v>2</v>
      </c>
    </row>
    <row r="7" spans="1:3" x14ac:dyDescent="0.25">
      <c r="A7" t="s">
        <v>363</v>
      </c>
      <c r="B7">
        <v>0</v>
      </c>
      <c r="C7">
        <v>2</v>
      </c>
    </row>
    <row r="8" spans="1:3" x14ac:dyDescent="0.25">
      <c r="A8" t="s">
        <v>343</v>
      </c>
      <c r="B8">
        <v>0</v>
      </c>
      <c r="C8">
        <v>1</v>
      </c>
    </row>
    <row r="9" spans="1:3" x14ac:dyDescent="0.25">
      <c r="A9" t="s">
        <v>364</v>
      </c>
      <c r="B9">
        <v>0</v>
      </c>
      <c r="C9">
        <v>1</v>
      </c>
    </row>
  </sheetData>
  <mergeCells count="1">
    <mergeCell ref="A1:XFD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5C53B-600C-4189-9EBB-5D9D600B9121}">
  <dimension ref="A1:C14"/>
  <sheetViews>
    <sheetView workbookViewId="0">
      <selection sqref="A1:XFD1"/>
    </sheetView>
  </sheetViews>
  <sheetFormatPr defaultRowHeight="15" x14ac:dyDescent="0.25"/>
  <cols>
    <col min="1" max="1" width="38.5703125" bestFit="1" customWidth="1"/>
    <col min="2" max="2" width="6" bestFit="1" customWidth="1"/>
    <col min="3" max="3" width="10.42578125" bestFit="1" customWidth="1"/>
  </cols>
  <sheetData>
    <row r="1" spans="1:3" s="10" customFormat="1" x14ac:dyDescent="0.25">
      <c r="A1" s="9" t="s">
        <v>365</v>
      </c>
    </row>
    <row r="2" spans="1:3" s="6" customFormat="1" x14ac:dyDescent="0.25">
      <c r="A2" s="6" t="s">
        <v>332</v>
      </c>
      <c r="B2" s="6" t="s">
        <v>322</v>
      </c>
      <c r="C2" s="6" t="s">
        <v>333</v>
      </c>
    </row>
    <row r="3" spans="1:3" x14ac:dyDescent="0.25">
      <c r="A3" t="s">
        <v>334</v>
      </c>
      <c r="B3">
        <v>1</v>
      </c>
      <c r="C3">
        <v>0</v>
      </c>
    </row>
    <row r="4" spans="1:3" x14ac:dyDescent="0.25">
      <c r="A4" t="s">
        <v>366</v>
      </c>
      <c r="B4">
        <v>1</v>
      </c>
      <c r="C4">
        <v>0</v>
      </c>
    </row>
    <row r="5" spans="1:3" x14ac:dyDescent="0.25">
      <c r="A5" t="s">
        <v>335</v>
      </c>
      <c r="B5">
        <v>0</v>
      </c>
      <c r="C5">
        <v>1</v>
      </c>
    </row>
    <row r="6" spans="1:3" x14ac:dyDescent="0.25">
      <c r="A6" t="s">
        <v>367</v>
      </c>
      <c r="B6">
        <v>0</v>
      </c>
      <c r="C6">
        <v>1</v>
      </c>
    </row>
    <row r="7" spans="1:3" x14ac:dyDescent="0.25">
      <c r="A7" t="s">
        <v>336</v>
      </c>
      <c r="B7">
        <v>0</v>
      </c>
      <c r="C7">
        <v>1</v>
      </c>
    </row>
    <row r="8" spans="1:3" x14ac:dyDescent="0.25">
      <c r="A8" t="s">
        <v>357</v>
      </c>
      <c r="B8">
        <v>0</v>
      </c>
      <c r="C8">
        <v>1</v>
      </c>
    </row>
    <row r="9" spans="1:3" x14ac:dyDescent="0.25">
      <c r="A9" t="s">
        <v>337</v>
      </c>
      <c r="B9">
        <v>0</v>
      </c>
      <c r="C9">
        <v>1</v>
      </c>
    </row>
    <row r="10" spans="1:3" x14ac:dyDescent="0.25">
      <c r="A10" t="s">
        <v>338</v>
      </c>
      <c r="B10">
        <v>0</v>
      </c>
      <c r="C10">
        <v>1</v>
      </c>
    </row>
    <row r="11" spans="1:3" x14ac:dyDescent="0.25">
      <c r="A11" t="s">
        <v>354</v>
      </c>
      <c r="B11">
        <v>0</v>
      </c>
      <c r="C11">
        <v>1</v>
      </c>
    </row>
    <row r="12" spans="1:3" x14ac:dyDescent="0.25">
      <c r="A12" t="s">
        <v>356</v>
      </c>
      <c r="B12">
        <v>0</v>
      </c>
      <c r="C12">
        <v>1</v>
      </c>
    </row>
    <row r="13" spans="1:3" x14ac:dyDescent="0.25">
      <c r="A13" t="s">
        <v>360</v>
      </c>
      <c r="B13">
        <v>0</v>
      </c>
      <c r="C13">
        <v>1</v>
      </c>
    </row>
    <row r="14" spans="1:3" x14ac:dyDescent="0.25">
      <c r="A14" t="s">
        <v>368</v>
      </c>
      <c r="B14">
        <v>1</v>
      </c>
      <c r="C14">
        <v>0</v>
      </c>
    </row>
  </sheetData>
  <mergeCells count="1">
    <mergeCell ref="A1:XFD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BEC4C-C9B5-4C02-BD4F-58767E253AC6}">
  <dimension ref="A1:C6"/>
  <sheetViews>
    <sheetView workbookViewId="0">
      <selection sqref="A1:XFD1"/>
    </sheetView>
  </sheetViews>
  <sheetFormatPr defaultRowHeight="15" x14ac:dyDescent="0.25"/>
  <cols>
    <col min="1" max="1" width="14.5703125" bestFit="1" customWidth="1"/>
    <col min="2" max="2" width="6" bestFit="1" customWidth="1"/>
    <col min="3" max="3" width="10.42578125" bestFit="1" customWidth="1"/>
  </cols>
  <sheetData>
    <row r="1" spans="1:3" s="10" customFormat="1" x14ac:dyDescent="0.25">
      <c r="A1" s="9" t="s">
        <v>369</v>
      </c>
    </row>
    <row r="2" spans="1:3" s="6" customFormat="1" x14ac:dyDescent="0.25">
      <c r="A2" s="6" t="s">
        <v>340</v>
      </c>
      <c r="B2" s="6" t="s">
        <v>322</v>
      </c>
      <c r="C2" s="6" t="s">
        <v>333</v>
      </c>
    </row>
    <row r="3" spans="1:3" x14ac:dyDescent="0.25">
      <c r="A3" t="s">
        <v>344</v>
      </c>
      <c r="B3">
        <v>3</v>
      </c>
      <c r="C3">
        <v>4</v>
      </c>
    </row>
    <row r="4" spans="1:3" x14ac:dyDescent="0.25">
      <c r="A4" t="s">
        <v>341</v>
      </c>
      <c r="B4">
        <v>0</v>
      </c>
      <c r="C4">
        <v>3</v>
      </c>
    </row>
    <row r="5" spans="1:3" x14ac:dyDescent="0.25">
      <c r="A5" t="s">
        <v>370</v>
      </c>
      <c r="B5">
        <v>0</v>
      </c>
      <c r="C5">
        <v>1</v>
      </c>
    </row>
    <row r="6" spans="1:3" x14ac:dyDescent="0.25">
      <c r="A6" t="s">
        <v>363</v>
      </c>
      <c r="B6">
        <v>0</v>
      </c>
      <c r="C6">
        <v>1</v>
      </c>
    </row>
  </sheetData>
  <mergeCells count="1">
    <mergeCell ref="A1:XFD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FB929-AE62-4472-8FC8-98AD2570E49D}">
  <dimension ref="A1:V52"/>
  <sheetViews>
    <sheetView workbookViewId="0">
      <selection sqref="A1:XFD1"/>
    </sheetView>
  </sheetViews>
  <sheetFormatPr defaultRowHeight="15" x14ac:dyDescent="0.25"/>
  <cols>
    <col min="1" max="1" width="12.7109375" bestFit="1" customWidth="1"/>
    <col min="2" max="2" width="12" bestFit="1" customWidth="1"/>
    <col min="3" max="3" width="10.7109375" bestFit="1" customWidth="1"/>
    <col min="4" max="4" width="8.42578125" bestFit="1" customWidth="1"/>
    <col min="5" max="5" width="9.85546875" bestFit="1" customWidth="1"/>
    <col min="6" max="6" width="13.7109375" bestFit="1" customWidth="1"/>
    <col min="7" max="7" width="9" bestFit="1" customWidth="1"/>
    <col min="8" max="8" width="11.28515625" bestFit="1" customWidth="1"/>
    <col min="9" max="9" width="9" bestFit="1" customWidth="1"/>
    <col min="11" max="11" width="17.140625" bestFit="1" customWidth="1"/>
    <col min="12" max="13" width="8.85546875" bestFit="1" customWidth="1"/>
    <col min="14" max="14" width="16" bestFit="1" customWidth="1"/>
    <col min="15" max="15" width="14" bestFit="1" customWidth="1"/>
    <col min="16" max="16" width="11.5703125" bestFit="1" customWidth="1"/>
    <col min="17" max="17" width="13.85546875" bestFit="1" customWidth="1"/>
    <col min="18" max="18" width="8.5703125" bestFit="1" customWidth="1"/>
    <col min="19" max="19" width="11" bestFit="1" customWidth="1"/>
    <col min="20" max="20" width="11.42578125" bestFit="1" customWidth="1"/>
    <col min="21" max="21" width="14.85546875" bestFit="1" customWidth="1"/>
    <col min="22" max="22" width="15.42578125" bestFit="1" customWidth="1"/>
  </cols>
  <sheetData>
    <row r="1" spans="1:22" s="10" customFormat="1" x14ac:dyDescent="0.25">
      <c r="A1" s="9" t="s">
        <v>319</v>
      </c>
    </row>
    <row r="2" spans="1:22" s="6" customFormat="1" x14ac:dyDescent="0.25">
      <c r="A2" s="6" t="s">
        <v>33</v>
      </c>
      <c r="B2" s="6" t="s">
        <v>34</v>
      </c>
      <c r="C2" s="6" t="s">
        <v>35</v>
      </c>
      <c r="D2" s="6" t="s">
        <v>36</v>
      </c>
      <c r="E2" s="6" t="s">
        <v>37</v>
      </c>
      <c r="F2" s="6" t="s">
        <v>38</v>
      </c>
      <c r="G2" s="6" t="s">
        <v>39</v>
      </c>
      <c r="H2" s="6" t="s">
        <v>40</v>
      </c>
      <c r="I2" s="6" t="s">
        <v>41</v>
      </c>
      <c r="J2" s="6" t="s">
        <v>42</v>
      </c>
      <c r="K2" s="6" t="s">
        <v>43</v>
      </c>
      <c r="L2" s="6" t="s">
        <v>44</v>
      </c>
      <c r="M2" s="6" t="s">
        <v>45</v>
      </c>
      <c r="N2" s="6" t="s">
        <v>46</v>
      </c>
      <c r="O2" s="6" t="s">
        <v>47</v>
      </c>
      <c r="P2" s="6" t="s">
        <v>48</v>
      </c>
      <c r="Q2" s="6" t="s">
        <v>49</v>
      </c>
      <c r="R2" s="6" t="s">
        <v>50</v>
      </c>
      <c r="S2" s="6" t="s">
        <v>51</v>
      </c>
      <c r="T2" s="6" t="s">
        <v>52</v>
      </c>
      <c r="U2" s="6" t="s">
        <v>53</v>
      </c>
      <c r="V2" s="6" t="s">
        <v>54</v>
      </c>
    </row>
    <row r="3" spans="1:22" x14ac:dyDescent="0.25">
      <c r="A3" t="s">
        <v>89</v>
      </c>
      <c r="B3">
        <v>1</v>
      </c>
      <c r="C3" s="5">
        <v>42751</v>
      </c>
      <c r="D3" t="s">
        <v>90</v>
      </c>
      <c r="E3" t="s">
        <v>91</v>
      </c>
      <c r="F3" t="s">
        <v>92</v>
      </c>
      <c r="G3" t="s">
        <v>93</v>
      </c>
      <c r="H3" t="s">
        <v>56</v>
      </c>
      <c r="J3">
        <v>2</v>
      </c>
      <c r="K3" t="s">
        <v>68</v>
      </c>
      <c r="L3" t="s">
        <v>58</v>
      </c>
      <c r="M3" t="s">
        <v>94</v>
      </c>
      <c r="N3" t="s">
        <v>95</v>
      </c>
      <c r="O3" t="s">
        <v>96</v>
      </c>
      <c r="P3" t="s">
        <v>97</v>
      </c>
      <c r="Q3" t="s">
        <v>59</v>
      </c>
      <c r="S3" t="s">
        <v>60</v>
      </c>
      <c r="T3" t="s">
        <v>61</v>
      </c>
      <c r="U3" t="s">
        <v>62</v>
      </c>
      <c r="V3" s="7" t="str">
        <f>HYPERLINK("https://app.ntsb.gov/pdfgenerator/ReportGeneratorFile.ashx?EventID=20170117X55850&amp;AKey=1&amp;RType=Final&amp;IType=TA","PDF Report")</f>
        <v>PDF Report</v>
      </c>
    </row>
    <row r="4" spans="1:22" x14ac:dyDescent="0.25">
      <c r="A4" t="s">
        <v>99</v>
      </c>
      <c r="B4">
        <v>1</v>
      </c>
      <c r="C4" s="5">
        <v>42754</v>
      </c>
      <c r="D4" t="s">
        <v>100</v>
      </c>
      <c r="E4" t="s">
        <v>101</v>
      </c>
      <c r="F4" t="s">
        <v>102</v>
      </c>
      <c r="G4" t="s">
        <v>67</v>
      </c>
      <c r="H4" t="s">
        <v>56</v>
      </c>
      <c r="K4" t="s">
        <v>57</v>
      </c>
      <c r="L4" t="s">
        <v>58</v>
      </c>
      <c r="M4" t="s">
        <v>94</v>
      </c>
      <c r="N4" t="s">
        <v>103</v>
      </c>
      <c r="O4" t="s">
        <v>96</v>
      </c>
      <c r="P4" t="s">
        <v>97</v>
      </c>
      <c r="Q4" t="s">
        <v>59</v>
      </c>
      <c r="S4" t="s">
        <v>81</v>
      </c>
      <c r="T4" t="s">
        <v>82</v>
      </c>
      <c r="U4" t="s">
        <v>62</v>
      </c>
      <c r="V4" s="7" t="str">
        <f>HYPERLINK("https://app.ntsb.gov/pdfgenerator/ReportGeneratorFile.ashx?EventID=20170119X81250&amp;AKey=1&amp;RType=Final&amp;IType=LA","PDF Report")</f>
        <v>PDF Report</v>
      </c>
    </row>
    <row r="5" spans="1:22" x14ac:dyDescent="0.25">
      <c r="A5" t="s">
        <v>104</v>
      </c>
      <c r="B5">
        <v>1</v>
      </c>
      <c r="C5" s="5">
        <v>42758</v>
      </c>
      <c r="D5" t="s">
        <v>105</v>
      </c>
      <c r="E5" t="s">
        <v>106</v>
      </c>
      <c r="F5" t="s">
        <v>107</v>
      </c>
      <c r="G5" t="s">
        <v>84</v>
      </c>
      <c r="H5" t="s">
        <v>56</v>
      </c>
      <c r="K5" t="s">
        <v>57</v>
      </c>
      <c r="L5" t="s">
        <v>58</v>
      </c>
      <c r="M5" t="s">
        <v>94</v>
      </c>
      <c r="N5" t="s">
        <v>103</v>
      </c>
      <c r="O5" t="s">
        <v>96</v>
      </c>
      <c r="P5" t="s">
        <v>97</v>
      </c>
      <c r="Q5" t="s">
        <v>59</v>
      </c>
      <c r="S5" t="s">
        <v>78</v>
      </c>
      <c r="T5" t="s">
        <v>76</v>
      </c>
      <c r="U5" t="s">
        <v>62</v>
      </c>
      <c r="V5" s="7" t="str">
        <f>HYPERLINK("https://app.ntsb.gov/pdfgenerator/ReportGeneratorFile.ashx?EventID=20170309X11947&amp;AKey=1&amp;RType=Final&amp;IType=LA","PDF Report")</f>
        <v>PDF Report</v>
      </c>
    </row>
    <row r="6" spans="1:22" x14ac:dyDescent="0.25">
      <c r="A6" t="s">
        <v>118</v>
      </c>
      <c r="B6">
        <v>1</v>
      </c>
      <c r="C6" s="5">
        <v>42772</v>
      </c>
      <c r="D6" t="s">
        <v>119</v>
      </c>
      <c r="E6" t="s">
        <v>120</v>
      </c>
      <c r="F6" t="s">
        <v>121</v>
      </c>
      <c r="G6" t="s">
        <v>55</v>
      </c>
      <c r="H6" t="s">
        <v>56</v>
      </c>
      <c r="I6">
        <v>1</v>
      </c>
      <c r="K6" t="s">
        <v>64</v>
      </c>
      <c r="L6" t="s">
        <v>65</v>
      </c>
      <c r="M6" t="s">
        <v>94</v>
      </c>
      <c r="N6" t="s">
        <v>95</v>
      </c>
      <c r="O6" t="s">
        <v>96</v>
      </c>
      <c r="P6" t="s">
        <v>97</v>
      </c>
      <c r="Q6" t="s">
        <v>70</v>
      </c>
      <c r="S6" t="s">
        <v>98</v>
      </c>
      <c r="T6" t="s">
        <v>61</v>
      </c>
      <c r="U6" t="s">
        <v>62</v>
      </c>
      <c r="V6" s="7" t="str">
        <f>HYPERLINK("https://app.ntsb.gov/pdfgenerator/ReportGeneratorFile.ashx?EventID=20170207X10319&amp;AKey=1&amp;RType=Final&amp;IType=FA","PDF Report")</f>
        <v>PDF Report</v>
      </c>
    </row>
    <row r="7" spans="1:22" x14ac:dyDescent="0.25">
      <c r="A7" t="s">
        <v>122</v>
      </c>
      <c r="B7">
        <v>1</v>
      </c>
      <c r="C7" s="5">
        <v>42773</v>
      </c>
      <c r="D7" t="s">
        <v>123</v>
      </c>
      <c r="E7" t="s">
        <v>124</v>
      </c>
      <c r="F7" t="s">
        <v>125</v>
      </c>
      <c r="G7" t="s">
        <v>126</v>
      </c>
      <c r="H7" t="s">
        <v>56</v>
      </c>
      <c r="K7" t="s">
        <v>57</v>
      </c>
      <c r="L7" t="s">
        <v>58</v>
      </c>
      <c r="M7" t="s">
        <v>94</v>
      </c>
      <c r="N7" t="s">
        <v>95</v>
      </c>
      <c r="O7" t="s">
        <v>96</v>
      </c>
      <c r="P7" t="s">
        <v>97</v>
      </c>
      <c r="Q7" t="s">
        <v>70</v>
      </c>
      <c r="S7" t="s">
        <v>81</v>
      </c>
      <c r="T7" t="s">
        <v>82</v>
      </c>
      <c r="U7" t="s">
        <v>62</v>
      </c>
      <c r="V7" s="7" t="str">
        <f>HYPERLINK("https://app.ntsb.gov/pdfgenerator/ReportGeneratorFile.ashx?EventID=20170207X74320&amp;AKey=1&amp;RType=Final&amp;IType=LA","PDF Report")</f>
        <v>PDF Report</v>
      </c>
    </row>
    <row r="8" spans="1:22" x14ac:dyDescent="0.25">
      <c r="A8" t="s">
        <v>130</v>
      </c>
      <c r="B8">
        <v>1</v>
      </c>
      <c r="C8" s="5">
        <v>42777</v>
      </c>
      <c r="D8" t="s">
        <v>131</v>
      </c>
      <c r="E8" t="s">
        <v>132</v>
      </c>
      <c r="F8" t="s">
        <v>133</v>
      </c>
      <c r="G8" t="s">
        <v>127</v>
      </c>
      <c r="H8" t="s">
        <v>134</v>
      </c>
      <c r="K8" t="s">
        <v>57</v>
      </c>
      <c r="L8" t="s">
        <v>58</v>
      </c>
      <c r="M8" t="s">
        <v>94</v>
      </c>
      <c r="N8" t="s">
        <v>95</v>
      </c>
      <c r="O8" t="s">
        <v>135</v>
      </c>
      <c r="P8" t="s">
        <v>136</v>
      </c>
      <c r="Q8" t="s">
        <v>59</v>
      </c>
      <c r="S8" t="s">
        <v>115</v>
      </c>
      <c r="T8" t="s">
        <v>82</v>
      </c>
      <c r="U8" t="s">
        <v>62</v>
      </c>
      <c r="V8" s="7" t="str">
        <f>HYPERLINK("https://app.ntsb.gov/pdfgenerator/ReportGeneratorFile.ashx?EventID=20170222X25255&amp;AKey=1&amp;RType=Final&amp;IType=WA","PDF Report")</f>
        <v>PDF Report</v>
      </c>
    </row>
    <row r="9" spans="1:22" x14ac:dyDescent="0.25">
      <c r="A9" t="s">
        <v>137</v>
      </c>
      <c r="B9">
        <v>1</v>
      </c>
      <c r="C9" s="5">
        <v>42780</v>
      </c>
      <c r="D9" t="s">
        <v>138</v>
      </c>
      <c r="E9" t="s">
        <v>139</v>
      </c>
      <c r="F9" t="s">
        <v>140</v>
      </c>
      <c r="G9" t="s">
        <v>108</v>
      </c>
      <c r="H9" t="s">
        <v>56</v>
      </c>
      <c r="K9" t="s">
        <v>57</v>
      </c>
      <c r="L9" t="s">
        <v>58</v>
      </c>
      <c r="M9" t="s">
        <v>94</v>
      </c>
      <c r="N9" t="s">
        <v>95</v>
      </c>
      <c r="O9" t="s">
        <v>96</v>
      </c>
      <c r="P9" t="s">
        <v>97</v>
      </c>
      <c r="Q9" t="s">
        <v>59</v>
      </c>
      <c r="S9" t="s">
        <v>115</v>
      </c>
      <c r="T9" t="s">
        <v>61</v>
      </c>
      <c r="U9" t="s">
        <v>62</v>
      </c>
      <c r="V9" s="7" t="str">
        <f>HYPERLINK("https://app.ntsb.gov/pdfgenerator/ReportGeneratorFile.ashx?EventID=20170307X03418&amp;AKey=1&amp;RType=Final&amp;IType=LA","PDF Report")</f>
        <v>PDF Report</v>
      </c>
    </row>
    <row r="10" spans="1:22" x14ac:dyDescent="0.25">
      <c r="A10" t="s">
        <v>148</v>
      </c>
      <c r="B10">
        <v>1</v>
      </c>
      <c r="C10" s="5">
        <v>42792</v>
      </c>
      <c r="D10" t="s">
        <v>149</v>
      </c>
      <c r="E10" t="s">
        <v>150</v>
      </c>
      <c r="F10" t="s">
        <v>151</v>
      </c>
      <c r="G10" t="s">
        <v>110</v>
      </c>
      <c r="H10" t="s">
        <v>56</v>
      </c>
      <c r="K10" t="s">
        <v>57</v>
      </c>
      <c r="L10" t="s">
        <v>58</v>
      </c>
      <c r="M10" t="s">
        <v>94</v>
      </c>
      <c r="N10" t="s">
        <v>95</v>
      </c>
      <c r="O10" t="s">
        <v>96</v>
      </c>
      <c r="P10" t="s">
        <v>97</v>
      </c>
      <c r="Q10" t="s">
        <v>70</v>
      </c>
      <c r="S10" t="s">
        <v>145</v>
      </c>
      <c r="T10" t="s">
        <v>141</v>
      </c>
      <c r="U10" t="s">
        <v>62</v>
      </c>
      <c r="V10" s="7" t="str">
        <f>HYPERLINK("https://app.ntsb.gov/pdfgenerator/ReportGeneratorFile.ashx?EventID=20170301X00432&amp;AKey=1&amp;RType=Final&amp;IType=CA","PDF Report")</f>
        <v>PDF Report</v>
      </c>
    </row>
    <row r="11" spans="1:22" x14ac:dyDescent="0.25">
      <c r="A11" t="s">
        <v>155</v>
      </c>
      <c r="B11">
        <v>1</v>
      </c>
      <c r="C11" s="5">
        <v>42805</v>
      </c>
      <c r="D11" t="s">
        <v>156</v>
      </c>
      <c r="E11" t="s">
        <v>157</v>
      </c>
      <c r="F11" t="s">
        <v>158</v>
      </c>
      <c r="G11" t="s">
        <v>154</v>
      </c>
      <c r="H11" t="s">
        <v>56</v>
      </c>
      <c r="K11" t="s">
        <v>74</v>
      </c>
      <c r="L11" t="s">
        <v>58</v>
      </c>
      <c r="M11" t="s">
        <v>94</v>
      </c>
      <c r="N11" t="s">
        <v>95</v>
      </c>
      <c r="O11" t="s">
        <v>96</v>
      </c>
      <c r="P11" t="s">
        <v>97</v>
      </c>
      <c r="Q11" t="s">
        <v>59</v>
      </c>
      <c r="S11" t="s">
        <v>78</v>
      </c>
      <c r="T11" t="s">
        <v>73</v>
      </c>
      <c r="U11" t="s">
        <v>62</v>
      </c>
      <c r="V11" s="7" t="str">
        <f>HYPERLINK("https://app.ntsb.gov/pdfgenerator/ReportGeneratorFile.ashx?EventID=20170320X23451&amp;AKey=1&amp;RType=Final&amp;IType=CA","PDF Report")</f>
        <v>PDF Report</v>
      </c>
    </row>
    <row r="12" spans="1:22" x14ac:dyDescent="0.25">
      <c r="A12" t="s">
        <v>160</v>
      </c>
      <c r="B12">
        <v>1</v>
      </c>
      <c r="C12" s="5">
        <v>42816</v>
      </c>
      <c r="D12" t="s">
        <v>161</v>
      </c>
      <c r="E12" t="s">
        <v>162</v>
      </c>
      <c r="F12" t="s">
        <v>163</v>
      </c>
      <c r="G12" t="s">
        <v>93</v>
      </c>
      <c r="H12" t="s">
        <v>56</v>
      </c>
      <c r="K12" t="s">
        <v>57</v>
      </c>
      <c r="L12" t="s">
        <v>58</v>
      </c>
      <c r="M12" t="s">
        <v>94</v>
      </c>
      <c r="N12" t="s">
        <v>95</v>
      </c>
      <c r="O12" t="s">
        <v>96</v>
      </c>
      <c r="P12" t="s">
        <v>136</v>
      </c>
      <c r="Q12" t="s">
        <v>59</v>
      </c>
      <c r="S12" t="s">
        <v>86</v>
      </c>
      <c r="T12" t="s">
        <v>76</v>
      </c>
      <c r="U12" t="s">
        <v>62</v>
      </c>
      <c r="V12" s="7" t="str">
        <f>HYPERLINK("https://app.ntsb.gov/pdfgenerator/ReportGeneratorFile.ashx?EventID=20170323X35223&amp;AKey=1&amp;RType=Final&amp;IType=CA","PDF Report")</f>
        <v>PDF Report</v>
      </c>
    </row>
    <row r="13" spans="1:22" x14ac:dyDescent="0.25">
      <c r="A13" t="s">
        <v>164</v>
      </c>
      <c r="B13">
        <v>1</v>
      </c>
      <c r="C13" s="5">
        <v>42853</v>
      </c>
      <c r="D13" t="s">
        <v>165</v>
      </c>
      <c r="E13" t="s">
        <v>166</v>
      </c>
      <c r="F13" t="s">
        <v>167</v>
      </c>
      <c r="G13" t="s">
        <v>55</v>
      </c>
      <c r="H13" t="s">
        <v>56</v>
      </c>
      <c r="I13">
        <v>3</v>
      </c>
      <c r="K13" t="s">
        <v>64</v>
      </c>
      <c r="L13" t="s">
        <v>65</v>
      </c>
      <c r="M13" t="s">
        <v>94</v>
      </c>
      <c r="N13" t="s">
        <v>95</v>
      </c>
      <c r="O13" t="s">
        <v>96</v>
      </c>
      <c r="P13" t="s">
        <v>97</v>
      </c>
      <c r="Q13" t="s">
        <v>59</v>
      </c>
      <c r="S13" t="s">
        <v>78</v>
      </c>
      <c r="T13" t="s">
        <v>80</v>
      </c>
      <c r="U13" t="s">
        <v>62</v>
      </c>
      <c r="V13" s="7" t="str">
        <f>HYPERLINK("https://app.ntsb.gov/pdfgenerator/ReportGeneratorFile.ashx?EventID=20170429X35104&amp;AKey=1&amp;RType=Final&amp;IType=FA","PDF Report")</f>
        <v>PDF Report</v>
      </c>
    </row>
    <row r="14" spans="1:22" x14ac:dyDescent="0.25">
      <c r="A14" t="s">
        <v>169</v>
      </c>
      <c r="B14">
        <v>1</v>
      </c>
      <c r="C14" s="5">
        <v>42856</v>
      </c>
      <c r="D14" t="s">
        <v>170</v>
      </c>
      <c r="E14" t="s">
        <v>171</v>
      </c>
      <c r="F14" t="s">
        <v>172</v>
      </c>
      <c r="G14" t="s">
        <v>93</v>
      </c>
      <c r="H14" t="s">
        <v>56</v>
      </c>
      <c r="I14">
        <v>1</v>
      </c>
      <c r="K14" t="s">
        <v>64</v>
      </c>
      <c r="L14" t="s">
        <v>58</v>
      </c>
      <c r="M14" t="s">
        <v>94</v>
      </c>
      <c r="N14" t="s">
        <v>103</v>
      </c>
      <c r="O14" t="s">
        <v>96</v>
      </c>
      <c r="P14" t="s">
        <v>97</v>
      </c>
      <c r="Q14" t="s">
        <v>59</v>
      </c>
      <c r="S14" t="s">
        <v>66</v>
      </c>
      <c r="T14" t="s">
        <v>61</v>
      </c>
      <c r="U14" t="s">
        <v>62</v>
      </c>
      <c r="V14" s="7" t="str">
        <f>HYPERLINK("https://app.ntsb.gov/pdfgenerator/ReportGeneratorFile.ashx?EventID=20170502X12758&amp;AKey=1&amp;RType=Final&amp;IType=FA","PDF Report")</f>
        <v>PDF Report</v>
      </c>
    </row>
    <row r="15" spans="1:22" x14ac:dyDescent="0.25">
      <c r="A15" t="s">
        <v>173</v>
      </c>
      <c r="B15">
        <v>1</v>
      </c>
      <c r="C15" s="5">
        <v>42857</v>
      </c>
      <c r="D15" t="s">
        <v>174</v>
      </c>
      <c r="E15" t="s">
        <v>175</v>
      </c>
      <c r="F15" t="s">
        <v>176</v>
      </c>
      <c r="G15" t="s">
        <v>114</v>
      </c>
      <c r="H15" t="s">
        <v>56</v>
      </c>
      <c r="K15" t="s">
        <v>57</v>
      </c>
      <c r="L15" t="s">
        <v>58</v>
      </c>
      <c r="M15" t="s">
        <v>94</v>
      </c>
      <c r="N15" t="s">
        <v>95</v>
      </c>
      <c r="O15" t="s">
        <v>96</v>
      </c>
      <c r="P15" t="s">
        <v>97</v>
      </c>
      <c r="Q15" t="s">
        <v>70</v>
      </c>
      <c r="S15" t="s">
        <v>115</v>
      </c>
      <c r="T15" t="s">
        <v>61</v>
      </c>
      <c r="U15" t="s">
        <v>62</v>
      </c>
      <c r="V15" s="7" t="str">
        <f>HYPERLINK("https://app.ntsb.gov/pdfgenerator/ReportGeneratorFile.ashx?EventID=20170503X65443&amp;AKey=1&amp;RType=Final&amp;IType=LA","PDF Report")</f>
        <v>PDF Report</v>
      </c>
    </row>
    <row r="16" spans="1:22" x14ac:dyDescent="0.25">
      <c r="A16" t="s">
        <v>177</v>
      </c>
      <c r="B16">
        <v>1</v>
      </c>
      <c r="C16" s="5">
        <v>42860</v>
      </c>
      <c r="D16" t="s">
        <v>178</v>
      </c>
      <c r="E16" t="s">
        <v>179</v>
      </c>
      <c r="F16" t="s">
        <v>111</v>
      </c>
      <c r="G16" t="s">
        <v>112</v>
      </c>
      <c r="H16" t="s">
        <v>56</v>
      </c>
      <c r="I16">
        <v>2</v>
      </c>
      <c r="K16" t="s">
        <v>64</v>
      </c>
      <c r="L16" t="s">
        <v>58</v>
      </c>
      <c r="M16" t="s">
        <v>94</v>
      </c>
      <c r="N16" t="s">
        <v>103</v>
      </c>
      <c r="O16" t="s">
        <v>96</v>
      </c>
      <c r="P16" t="s">
        <v>97</v>
      </c>
      <c r="Q16" t="s">
        <v>59</v>
      </c>
      <c r="S16" t="s">
        <v>81</v>
      </c>
      <c r="T16" t="s">
        <v>82</v>
      </c>
      <c r="U16" t="s">
        <v>62</v>
      </c>
      <c r="V16" s="7" t="str">
        <f>HYPERLINK("https://app.ntsb.gov/pdfgenerator/ReportGeneratorFile.ashx?EventID=20170505X00640&amp;AKey=1&amp;RType=Final&amp;IType=FA","PDF Report")</f>
        <v>PDF Report</v>
      </c>
    </row>
    <row r="17" spans="1:22" x14ac:dyDescent="0.25">
      <c r="A17" t="s">
        <v>180</v>
      </c>
      <c r="B17">
        <v>1</v>
      </c>
      <c r="C17" s="5">
        <v>42877</v>
      </c>
      <c r="D17" t="s">
        <v>181</v>
      </c>
      <c r="E17" t="s">
        <v>182</v>
      </c>
      <c r="F17" t="s">
        <v>183</v>
      </c>
      <c r="G17" t="s">
        <v>93</v>
      </c>
      <c r="H17" t="s">
        <v>56</v>
      </c>
      <c r="K17" t="s">
        <v>57</v>
      </c>
      <c r="L17" t="s">
        <v>65</v>
      </c>
      <c r="M17" t="s">
        <v>94</v>
      </c>
      <c r="N17" t="s">
        <v>95</v>
      </c>
      <c r="O17" t="s">
        <v>96</v>
      </c>
      <c r="P17" t="s">
        <v>97</v>
      </c>
      <c r="Q17" t="s">
        <v>59</v>
      </c>
      <c r="S17" t="s">
        <v>113</v>
      </c>
      <c r="T17" t="s">
        <v>141</v>
      </c>
      <c r="U17" t="s">
        <v>62</v>
      </c>
      <c r="V17" s="7" t="str">
        <f>HYPERLINK("https://app.ntsb.gov/pdfgenerator/ReportGeneratorFile.ashx?EventID=20170523X54233&amp;AKey=1&amp;RType=Final&amp;IType=LA","PDF Report")</f>
        <v>PDF Report</v>
      </c>
    </row>
    <row r="18" spans="1:22" x14ac:dyDescent="0.25">
      <c r="A18" t="s">
        <v>184</v>
      </c>
      <c r="B18">
        <v>1</v>
      </c>
      <c r="C18" s="5">
        <v>42877</v>
      </c>
      <c r="D18" t="s">
        <v>185</v>
      </c>
      <c r="E18" t="s">
        <v>186</v>
      </c>
      <c r="F18" t="s">
        <v>187</v>
      </c>
      <c r="G18" t="s">
        <v>93</v>
      </c>
      <c r="H18" t="s">
        <v>56</v>
      </c>
      <c r="K18" t="s">
        <v>74</v>
      </c>
      <c r="L18" t="s">
        <v>58</v>
      </c>
      <c r="M18" t="s">
        <v>94</v>
      </c>
      <c r="N18" t="s">
        <v>95</v>
      </c>
      <c r="O18" t="s">
        <v>96</v>
      </c>
      <c r="P18" t="s">
        <v>97</v>
      </c>
      <c r="Q18" t="s">
        <v>70</v>
      </c>
      <c r="S18" t="s">
        <v>66</v>
      </c>
      <c r="T18" t="s">
        <v>61</v>
      </c>
      <c r="U18" t="s">
        <v>62</v>
      </c>
      <c r="V18" s="7" t="str">
        <f>HYPERLINK("https://app.ntsb.gov/pdfgenerator/ReportGeneratorFile.ashx?EventID=20170525X34145&amp;AKey=1&amp;RType=Final&amp;IType=LA","PDF Report")</f>
        <v>PDF Report</v>
      </c>
    </row>
    <row r="19" spans="1:22" x14ac:dyDescent="0.25">
      <c r="A19" t="s">
        <v>188</v>
      </c>
      <c r="B19">
        <v>1</v>
      </c>
      <c r="C19" s="5">
        <v>42877</v>
      </c>
      <c r="D19" t="s">
        <v>189</v>
      </c>
      <c r="E19" t="s">
        <v>190</v>
      </c>
      <c r="F19" t="s">
        <v>191</v>
      </c>
      <c r="G19" t="s">
        <v>93</v>
      </c>
      <c r="H19" t="s">
        <v>56</v>
      </c>
      <c r="K19" t="s">
        <v>57</v>
      </c>
      <c r="L19" t="s">
        <v>58</v>
      </c>
      <c r="M19" t="s">
        <v>94</v>
      </c>
      <c r="N19" t="s">
        <v>95</v>
      </c>
      <c r="O19" t="s">
        <v>96</v>
      </c>
      <c r="P19" t="s">
        <v>136</v>
      </c>
      <c r="Q19" t="s">
        <v>59</v>
      </c>
      <c r="S19" t="s">
        <v>142</v>
      </c>
      <c r="T19" t="s">
        <v>61</v>
      </c>
      <c r="U19" t="s">
        <v>62</v>
      </c>
      <c r="V19" s="7" t="str">
        <f>HYPERLINK("https://app.ntsb.gov/pdfgenerator/ReportGeneratorFile.ashx?EventID=20170531X60427&amp;AKey=1&amp;RType=Final&amp;IType=CA","PDF Report")</f>
        <v>PDF Report</v>
      </c>
    </row>
    <row r="20" spans="1:22" x14ac:dyDescent="0.25">
      <c r="A20" t="s">
        <v>192</v>
      </c>
      <c r="B20">
        <v>1</v>
      </c>
      <c r="C20" s="5">
        <v>42879</v>
      </c>
      <c r="D20" t="s">
        <v>193</v>
      </c>
      <c r="E20" t="s">
        <v>194</v>
      </c>
      <c r="F20" t="s">
        <v>195</v>
      </c>
      <c r="G20" t="s">
        <v>79</v>
      </c>
      <c r="H20" t="s">
        <v>56</v>
      </c>
      <c r="K20" t="s">
        <v>57</v>
      </c>
      <c r="L20" t="s">
        <v>58</v>
      </c>
      <c r="M20" t="s">
        <v>94</v>
      </c>
      <c r="N20" t="s">
        <v>103</v>
      </c>
      <c r="O20" t="s">
        <v>96</v>
      </c>
      <c r="P20" t="s">
        <v>97</v>
      </c>
      <c r="Q20" t="s">
        <v>59</v>
      </c>
      <c r="S20" t="s">
        <v>81</v>
      </c>
      <c r="T20" t="s">
        <v>82</v>
      </c>
      <c r="U20" t="s">
        <v>62</v>
      </c>
      <c r="V20" s="7" t="str">
        <f>HYPERLINK("https://app.ntsb.gov/pdfgenerator/ReportGeneratorFile.ashx?EventID=20170524X92524&amp;AKey=1&amp;RType=Final&amp;IType=LA","PDF Report")</f>
        <v>PDF Report</v>
      </c>
    </row>
    <row r="21" spans="1:22" x14ac:dyDescent="0.25">
      <c r="A21" t="s">
        <v>196</v>
      </c>
      <c r="B21">
        <v>1</v>
      </c>
      <c r="C21" s="5">
        <v>42879</v>
      </c>
      <c r="D21" t="s">
        <v>197</v>
      </c>
      <c r="E21" t="s">
        <v>198</v>
      </c>
      <c r="F21" t="s">
        <v>199</v>
      </c>
      <c r="G21" t="s">
        <v>93</v>
      </c>
      <c r="H21" t="s">
        <v>56</v>
      </c>
      <c r="K21" t="s">
        <v>57</v>
      </c>
      <c r="L21" t="s">
        <v>58</v>
      </c>
      <c r="M21" t="s">
        <v>94</v>
      </c>
      <c r="N21" t="s">
        <v>95</v>
      </c>
      <c r="O21" t="s">
        <v>96</v>
      </c>
      <c r="P21" t="s">
        <v>136</v>
      </c>
      <c r="Q21" t="s">
        <v>59</v>
      </c>
      <c r="S21" t="s">
        <v>81</v>
      </c>
      <c r="T21" t="s">
        <v>82</v>
      </c>
      <c r="U21" t="s">
        <v>62</v>
      </c>
      <c r="V21" s="7" t="str">
        <f>HYPERLINK("https://app.ntsb.gov/pdfgenerator/ReportGeneratorFile.ashx?EventID=20170612X33614&amp;AKey=1&amp;RType=Final&amp;IType=CA","PDF Report")</f>
        <v>PDF Report</v>
      </c>
    </row>
    <row r="22" spans="1:22" x14ac:dyDescent="0.25">
      <c r="A22" t="s">
        <v>200</v>
      </c>
      <c r="B22">
        <v>1</v>
      </c>
      <c r="C22" s="5">
        <v>42883</v>
      </c>
      <c r="D22" t="s">
        <v>201</v>
      </c>
      <c r="E22" t="s">
        <v>202</v>
      </c>
      <c r="F22" t="s">
        <v>203</v>
      </c>
      <c r="G22" t="s">
        <v>93</v>
      </c>
      <c r="H22" t="s">
        <v>56</v>
      </c>
      <c r="K22" t="s">
        <v>57</v>
      </c>
      <c r="L22" t="s">
        <v>58</v>
      </c>
      <c r="M22" t="s">
        <v>94</v>
      </c>
      <c r="N22" t="s">
        <v>95</v>
      </c>
      <c r="O22" t="s">
        <v>96</v>
      </c>
      <c r="P22" t="s">
        <v>97</v>
      </c>
      <c r="Q22" t="s">
        <v>59</v>
      </c>
      <c r="S22" t="s">
        <v>75</v>
      </c>
      <c r="T22" t="s">
        <v>82</v>
      </c>
      <c r="U22" t="s">
        <v>62</v>
      </c>
      <c r="V22" s="7" t="str">
        <f>HYPERLINK("https://app.ntsb.gov/pdfgenerator/ReportGeneratorFile.ashx?EventID=20170522X84520&amp;AKey=1&amp;RType=Final&amp;IType=CA","PDF Report")</f>
        <v>PDF Report</v>
      </c>
    </row>
    <row r="23" spans="1:22" x14ac:dyDescent="0.25">
      <c r="A23" t="s">
        <v>204</v>
      </c>
      <c r="B23">
        <v>1</v>
      </c>
      <c r="C23" s="5">
        <v>42889</v>
      </c>
      <c r="D23" t="s">
        <v>205</v>
      </c>
      <c r="E23" t="s">
        <v>206</v>
      </c>
      <c r="F23" t="s">
        <v>143</v>
      </c>
      <c r="G23" t="s">
        <v>144</v>
      </c>
      <c r="H23" t="s">
        <v>56</v>
      </c>
      <c r="I23">
        <v>1</v>
      </c>
      <c r="J23">
        <v>2</v>
      </c>
      <c r="K23" t="s">
        <v>64</v>
      </c>
      <c r="L23" t="s">
        <v>65</v>
      </c>
      <c r="M23" t="s">
        <v>94</v>
      </c>
      <c r="N23" t="s">
        <v>95</v>
      </c>
      <c r="O23" t="s">
        <v>96</v>
      </c>
      <c r="P23" t="s">
        <v>97</v>
      </c>
      <c r="Q23" t="s">
        <v>59</v>
      </c>
      <c r="S23" t="s">
        <v>78</v>
      </c>
      <c r="T23" t="s">
        <v>80</v>
      </c>
      <c r="U23" t="s">
        <v>62</v>
      </c>
      <c r="V23" s="7" t="str">
        <f>HYPERLINK("https://app.ntsb.gov/pdfgenerator/ReportGeneratorFile.ashx?EventID=20170603X52449&amp;AKey=1&amp;RType=Final&amp;IType=FA","PDF Report")</f>
        <v>PDF Report</v>
      </c>
    </row>
    <row r="24" spans="1:22" x14ac:dyDescent="0.25">
      <c r="A24" t="s">
        <v>207</v>
      </c>
      <c r="B24">
        <v>1</v>
      </c>
      <c r="C24" s="5">
        <v>42892</v>
      </c>
      <c r="D24" t="s">
        <v>208</v>
      </c>
      <c r="E24" t="s">
        <v>209</v>
      </c>
      <c r="F24" t="s">
        <v>210</v>
      </c>
      <c r="G24" t="s">
        <v>93</v>
      </c>
      <c r="H24" t="s">
        <v>56</v>
      </c>
      <c r="K24" t="s">
        <v>57</v>
      </c>
      <c r="L24" t="s">
        <v>58</v>
      </c>
      <c r="M24" t="s">
        <v>94</v>
      </c>
      <c r="N24" t="s">
        <v>95</v>
      </c>
      <c r="O24" t="s">
        <v>96</v>
      </c>
      <c r="P24" t="s">
        <v>97</v>
      </c>
      <c r="Q24" t="s">
        <v>59</v>
      </c>
      <c r="S24" t="s">
        <v>75</v>
      </c>
      <c r="T24" t="s">
        <v>82</v>
      </c>
      <c r="U24" t="s">
        <v>62</v>
      </c>
      <c r="V24" s="7" t="str">
        <f>HYPERLINK("https://app.ntsb.gov/pdfgenerator/ReportGeneratorFile.ashx?EventID=20170621X95331&amp;AKey=1&amp;RType=Final&amp;IType=CA","PDF Report")</f>
        <v>PDF Report</v>
      </c>
    </row>
    <row r="25" spans="1:22" x14ac:dyDescent="0.25">
      <c r="A25" t="s">
        <v>211</v>
      </c>
      <c r="B25">
        <v>1</v>
      </c>
      <c r="C25" s="5">
        <v>42904</v>
      </c>
      <c r="D25" t="s">
        <v>212</v>
      </c>
      <c r="E25" t="s">
        <v>213</v>
      </c>
      <c r="F25" t="s">
        <v>163</v>
      </c>
      <c r="G25" t="s">
        <v>93</v>
      </c>
      <c r="H25" t="s">
        <v>56</v>
      </c>
      <c r="K25" t="s">
        <v>74</v>
      </c>
      <c r="L25" t="s">
        <v>58</v>
      </c>
      <c r="M25" t="s">
        <v>94</v>
      </c>
      <c r="N25" t="s">
        <v>95</v>
      </c>
      <c r="O25" t="s">
        <v>96</v>
      </c>
      <c r="P25" t="s">
        <v>97</v>
      </c>
      <c r="Q25" t="s">
        <v>59</v>
      </c>
      <c r="S25" t="s">
        <v>86</v>
      </c>
      <c r="T25" t="s">
        <v>76</v>
      </c>
      <c r="U25" t="s">
        <v>62</v>
      </c>
      <c r="V25" s="7" t="str">
        <f>HYPERLINK("https://app.ntsb.gov/pdfgenerator/ReportGeneratorFile.ashx?EventID=20170620X12549&amp;AKey=1&amp;RType=Final&amp;IType=LA","PDF Report")</f>
        <v>PDF Report</v>
      </c>
    </row>
    <row r="26" spans="1:22" x14ac:dyDescent="0.25">
      <c r="A26" t="s">
        <v>214</v>
      </c>
      <c r="B26">
        <v>1</v>
      </c>
      <c r="C26" s="5">
        <v>42909</v>
      </c>
      <c r="D26" t="s">
        <v>215</v>
      </c>
      <c r="E26" t="s">
        <v>216</v>
      </c>
      <c r="F26" t="s">
        <v>217</v>
      </c>
      <c r="G26" t="s">
        <v>63</v>
      </c>
      <c r="H26" t="s">
        <v>56</v>
      </c>
      <c r="K26" t="s">
        <v>57</v>
      </c>
      <c r="L26" t="s">
        <v>58</v>
      </c>
      <c r="M26" t="s">
        <v>94</v>
      </c>
      <c r="N26" t="s">
        <v>95</v>
      </c>
      <c r="O26" t="s">
        <v>96</v>
      </c>
      <c r="P26" t="s">
        <v>97</v>
      </c>
      <c r="Q26" t="s">
        <v>59</v>
      </c>
      <c r="S26" t="s">
        <v>60</v>
      </c>
      <c r="T26" t="s">
        <v>61</v>
      </c>
      <c r="U26" t="s">
        <v>62</v>
      </c>
      <c r="V26" s="7" t="str">
        <f>HYPERLINK("https://app.ntsb.gov/pdfgenerator/ReportGeneratorFile.ashx?EventID=20170624X85327&amp;AKey=1&amp;RType=Final&amp;IType=LA","PDF Report")</f>
        <v>PDF Report</v>
      </c>
    </row>
    <row r="27" spans="1:22" x14ac:dyDescent="0.25">
      <c r="A27" t="s">
        <v>218</v>
      </c>
      <c r="B27">
        <v>1</v>
      </c>
      <c r="C27" s="5">
        <v>42912</v>
      </c>
      <c r="D27" t="s">
        <v>219</v>
      </c>
      <c r="E27" t="s">
        <v>220</v>
      </c>
      <c r="F27" t="s">
        <v>221</v>
      </c>
      <c r="G27" t="s">
        <v>153</v>
      </c>
      <c r="H27" t="s">
        <v>56</v>
      </c>
      <c r="K27" t="s">
        <v>74</v>
      </c>
      <c r="L27" t="s">
        <v>58</v>
      </c>
      <c r="M27" t="s">
        <v>94</v>
      </c>
      <c r="N27" t="s">
        <v>222</v>
      </c>
      <c r="O27" t="s">
        <v>96</v>
      </c>
      <c r="P27" t="s">
        <v>97</v>
      </c>
      <c r="Q27" t="s">
        <v>59</v>
      </c>
      <c r="S27" t="s">
        <v>87</v>
      </c>
      <c r="T27" t="s">
        <v>82</v>
      </c>
      <c r="U27" t="s">
        <v>62</v>
      </c>
      <c r="V27" s="7" t="str">
        <f>HYPERLINK("https://app.ntsb.gov/pdfgenerator/ReportGeneratorFile.ashx?EventID=20170626X91152&amp;AKey=1&amp;RType=Final&amp;IType=CA","PDF Report")</f>
        <v>PDF Report</v>
      </c>
    </row>
    <row r="28" spans="1:22" x14ac:dyDescent="0.25">
      <c r="A28" t="s">
        <v>223</v>
      </c>
      <c r="B28">
        <v>1</v>
      </c>
      <c r="C28" s="5">
        <v>42913</v>
      </c>
      <c r="D28" t="s">
        <v>224</v>
      </c>
      <c r="E28" t="s">
        <v>225</v>
      </c>
      <c r="F28" t="s">
        <v>168</v>
      </c>
      <c r="G28" t="s">
        <v>110</v>
      </c>
      <c r="H28" t="s">
        <v>56</v>
      </c>
      <c r="K28" t="s">
        <v>74</v>
      </c>
      <c r="L28" t="s">
        <v>58</v>
      </c>
      <c r="M28" t="s">
        <v>94</v>
      </c>
      <c r="N28" t="s">
        <v>95</v>
      </c>
      <c r="O28" t="s">
        <v>96</v>
      </c>
      <c r="P28" t="s">
        <v>97</v>
      </c>
      <c r="Q28" t="s">
        <v>70</v>
      </c>
      <c r="S28" t="s">
        <v>60</v>
      </c>
      <c r="T28" t="s">
        <v>61</v>
      </c>
      <c r="U28" t="s">
        <v>62</v>
      </c>
      <c r="V28" s="7" t="str">
        <f>HYPERLINK("https://app.ntsb.gov/pdfgenerator/ReportGeneratorFile.ashx?EventID=20170627X05548&amp;AKey=1&amp;RType=Final&amp;IType=LA","PDF Report")</f>
        <v>PDF Report</v>
      </c>
    </row>
    <row r="29" spans="1:22" x14ac:dyDescent="0.25">
      <c r="A29" t="s">
        <v>226</v>
      </c>
      <c r="B29">
        <v>1</v>
      </c>
      <c r="C29" s="5">
        <v>42917</v>
      </c>
      <c r="D29" t="s">
        <v>227</v>
      </c>
      <c r="E29" t="s">
        <v>228</v>
      </c>
      <c r="F29" t="s">
        <v>229</v>
      </c>
      <c r="G29" t="s">
        <v>109</v>
      </c>
      <c r="H29" t="s">
        <v>56</v>
      </c>
      <c r="K29" t="s">
        <v>74</v>
      </c>
      <c r="L29" t="s">
        <v>58</v>
      </c>
      <c r="M29" t="s">
        <v>94</v>
      </c>
      <c r="N29" t="s">
        <v>95</v>
      </c>
      <c r="O29" t="s">
        <v>96</v>
      </c>
      <c r="P29" t="s">
        <v>97</v>
      </c>
      <c r="Q29" t="s">
        <v>70</v>
      </c>
      <c r="S29" t="s">
        <v>71</v>
      </c>
      <c r="T29" t="s">
        <v>61</v>
      </c>
      <c r="U29" t="s">
        <v>62</v>
      </c>
      <c r="V29" s="7" t="str">
        <f>HYPERLINK("https://app.ntsb.gov/pdfgenerator/ReportGeneratorFile.ashx?EventID=20170703X11348&amp;AKey=1&amp;RType=Final&amp;IType=FA","PDF Report")</f>
        <v>PDF Report</v>
      </c>
    </row>
    <row r="30" spans="1:22" x14ac:dyDescent="0.25">
      <c r="A30" t="s">
        <v>230</v>
      </c>
      <c r="B30">
        <v>1</v>
      </c>
      <c r="C30" s="5">
        <v>42919</v>
      </c>
      <c r="D30" t="s">
        <v>231</v>
      </c>
      <c r="E30" t="s">
        <v>232</v>
      </c>
      <c r="F30" t="s">
        <v>152</v>
      </c>
      <c r="G30" t="s">
        <v>55</v>
      </c>
      <c r="H30" t="s">
        <v>56</v>
      </c>
      <c r="K30" t="s">
        <v>74</v>
      </c>
      <c r="L30" t="s">
        <v>58</v>
      </c>
      <c r="M30" t="s">
        <v>94</v>
      </c>
      <c r="N30" t="s">
        <v>103</v>
      </c>
      <c r="O30" t="s">
        <v>96</v>
      </c>
      <c r="P30" t="s">
        <v>97</v>
      </c>
      <c r="Q30" t="s">
        <v>59</v>
      </c>
      <c r="S30" t="s">
        <v>60</v>
      </c>
      <c r="T30" t="s">
        <v>80</v>
      </c>
      <c r="U30" t="s">
        <v>62</v>
      </c>
      <c r="V30" s="7" t="str">
        <f>HYPERLINK("https://app.ntsb.gov/pdfgenerator/ReportGeneratorFile.ashx?EventID=20170704X05501&amp;AKey=1&amp;RType=Final&amp;IType=LA","PDF Report")</f>
        <v>PDF Report</v>
      </c>
    </row>
    <row r="31" spans="1:22" x14ac:dyDescent="0.25">
      <c r="A31" t="s">
        <v>233</v>
      </c>
      <c r="B31">
        <v>1</v>
      </c>
      <c r="C31" s="5">
        <v>42919</v>
      </c>
      <c r="D31" t="s">
        <v>234</v>
      </c>
      <c r="E31" t="s">
        <v>235</v>
      </c>
      <c r="F31" t="s">
        <v>236</v>
      </c>
      <c r="G31" t="s">
        <v>55</v>
      </c>
      <c r="H31" t="s">
        <v>56</v>
      </c>
      <c r="K31" t="s">
        <v>57</v>
      </c>
      <c r="L31" t="s">
        <v>58</v>
      </c>
      <c r="M31" t="s">
        <v>94</v>
      </c>
      <c r="N31" t="s">
        <v>103</v>
      </c>
      <c r="O31" t="s">
        <v>96</v>
      </c>
      <c r="P31" t="s">
        <v>97</v>
      </c>
      <c r="Q31" t="s">
        <v>59</v>
      </c>
      <c r="S31" t="s">
        <v>60</v>
      </c>
      <c r="T31" t="s">
        <v>61</v>
      </c>
      <c r="U31" t="s">
        <v>62</v>
      </c>
      <c r="V31" s="7" t="str">
        <f>HYPERLINK("https://app.ntsb.gov/pdfgenerator/ReportGeneratorFile.ashx?EventID=20170704X12341&amp;AKey=1&amp;RType=Final&amp;IType=LA","PDF Report")</f>
        <v>PDF Report</v>
      </c>
    </row>
    <row r="32" spans="1:22" x14ac:dyDescent="0.25">
      <c r="A32" t="s">
        <v>237</v>
      </c>
      <c r="B32">
        <v>1</v>
      </c>
      <c r="C32" s="5">
        <v>42928</v>
      </c>
      <c r="D32" t="s">
        <v>238</v>
      </c>
      <c r="E32" t="s">
        <v>239</v>
      </c>
      <c r="F32" t="s">
        <v>240</v>
      </c>
      <c r="G32" t="s">
        <v>93</v>
      </c>
      <c r="H32" t="s">
        <v>56</v>
      </c>
      <c r="K32" t="s">
        <v>57</v>
      </c>
      <c r="L32" t="s">
        <v>58</v>
      </c>
      <c r="M32" t="s">
        <v>94</v>
      </c>
      <c r="N32" t="s">
        <v>103</v>
      </c>
      <c r="O32" t="s">
        <v>96</v>
      </c>
      <c r="P32" t="s">
        <v>97</v>
      </c>
      <c r="Q32" t="s">
        <v>59</v>
      </c>
      <c r="S32" t="s">
        <v>75</v>
      </c>
      <c r="T32" t="s">
        <v>82</v>
      </c>
      <c r="U32" t="s">
        <v>62</v>
      </c>
      <c r="V32" s="7" t="str">
        <f>HYPERLINK("https://app.ntsb.gov/pdfgenerator/ReportGeneratorFile.ashx?EventID=20170713X95436&amp;AKey=1&amp;RType=Final&amp;IType=CA","PDF Report")</f>
        <v>PDF Report</v>
      </c>
    </row>
    <row r="33" spans="1:22" x14ac:dyDescent="0.25">
      <c r="A33" t="s">
        <v>241</v>
      </c>
      <c r="B33">
        <v>1</v>
      </c>
      <c r="C33" s="5">
        <v>42937</v>
      </c>
      <c r="D33" t="s">
        <v>242</v>
      </c>
      <c r="E33" t="s">
        <v>243</v>
      </c>
      <c r="F33" t="s">
        <v>244</v>
      </c>
      <c r="G33" t="s">
        <v>147</v>
      </c>
      <c r="H33" t="s">
        <v>56</v>
      </c>
      <c r="K33" t="s">
        <v>57</v>
      </c>
      <c r="L33" t="s">
        <v>58</v>
      </c>
      <c r="M33" t="s">
        <v>94</v>
      </c>
      <c r="N33" t="s">
        <v>95</v>
      </c>
      <c r="O33" t="s">
        <v>96</v>
      </c>
      <c r="P33" t="s">
        <v>97</v>
      </c>
      <c r="Q33" t="s">
        <v>59</v>
      </c>
      <c r="S33" t="s">
        <v>116</v>
      </c>
      <c r="T33" t="s">
        <v>76</v>
      </c>
      <c r="U33" t="s">
        <v>62</v>
      </c>
      <c r="V33" s="7" t="str">
        <f>HYPERLINK("https://app.ntsb.gov/pdfgenerator/ReportGeneratorFile.ashx?EventID=20170721X11429&amp;AKey=1&amp;RType=Final&amp;IType=CA","PDF Report")</f>
        <v>PDF Report</v>
      </c>
    </row>
    <row r="34" spans="1:22" x14ac:dyDescent="0.25">
      <c r="A34" t="s">
        <v>245</v>
      </c>
      <c r="B34">
        <v>1</v>
      </c>
      <c r="C34" s="5">
        <v>42938</v>
      </c>
      <c r="D34" t="s">
        <v>246</v>
      </c>
      <c r="E34" t="s">
        <v>247</v>
      </c>
      <c r="F34" t="s">
        <v>248</v>
      </c>
      <c r="G34" t="s">
        <v>93</v>
      </c>
      <c r="H34" t="s">
        <v>56</v>
      </c>
      <c r="K34" t="s">
        <v>57</v>
      </c>
      <c r="L34" t="s">
        <v>58</v>
      </c>
      <c r="M34" t="s">
        <v>94</v>
      </c>
      <c r="N34" t="s">
        <v>95</v>
      </c>
      <c r="O34" t="s">
        <v>96</v>
      </c>
      <c r="P34" t="s">
        <v>97</v>
      </c>
      <c r="Q34" t="s">
        <v>59</v>
      </c>
      <c r="S34" t="s">
        <v>75</v>
      </c>
      <c r="T34" t="s">
        <v>76</v>
      </c>
      <c r="U34" t="s">
        <v>62</v>
      </c>
      <c r="V34" s="7" t="str">
        <f>HYPERLINK("https://app.ntsb.gov/pdfgenerator/ReportGeneratorFile.ashx?EventID=20170724X13001&amp;AKey=1&amp;RType=Final&amp;IType=CA","PDF Report")</f>
        <v>PDF Report</v>
      </c>
    </row>
    <row r="35" spans="1:22" x14ac:dyDescent="0.25">
      <c r="A35" t="s">
        <v>249</v>
      </c>
      <c r="B35">
        <v>1</v>
      </c>
      <c r="C35" s="5">
        <v>42939</v>
      </c>
      <c r="D35" t="s">
        <v>250</v>
      </c>
      <c r="E35" t="s">
        <v>251</v>
      </c>
      <c r="F35" t="s">
        <v>252</v>
      </c>
      <c r="G35" t="s">
        <v>146</v>
      </c>
      <c r="H35" t="s">
        <v>56</v>
      </c>
      <c r="K35" t="s">
        <v>57</v>
      </c>
      <c r="L35" t="s">
        <v>58</v>
      </c>
      <c r="M35" t="s">
        <v>94</v>
      </c>
      <c r="N35" t="s">
        <v>95</v>
      </c>
      <c r="O35" t="s">
        <v>96</v>
      </c>
      <c r="P35" t="s">
        <v>97</v>
      </c>
      <c r="Q35" t="s">
        <v>59</v>
      </c>
      <c r="S35" t="s">
        <v>142</v>
      </c>
      <c r="T35" t="s">
        <v>76</v>
      </c>
      <c r="U35" t="s">
        <v>62</v>
      </c>
      <c r="V35" s="7" t="str">
        <f>HYPERLINK("https://app.ntsb.gov/pdfgenerator/ReportGeneratorFile.ashx?EventID=20170723X91236&amp;AKey=1&amp;RType=Final&amp;IType=CA","PDF Report")</f>
        <v>PDF Report</v>
      </c>
    </row>
    <row r="36" spans="1:22" x14ac:dyDescent="0.25">
      <c r="A36" t="s">
        <v>253</v>
      </c>
      <c r="B36">
        <v>1</v>
      </c>
      <c r="C36" s="5">
        <v>42943</v>
      </c>
      <c r="D36" t="s">
        <v>254</v>
      </c>
      <c r="E36" t="s">
        <v>255</v>
      </c>
      <c r="F36" t="s">
        <v>256</v>
      </c>
      <c r="G36" t="s">
        <v>93</v>
      </c>
      <c r="H36" t="s">
        <v>56</v>
      </c>
      <c r="I36">
        <v>1</v>
      </c>
      <c r="K36" t="s">
        <v>64</v>
      </c>
      <c r="L36" t="s">
        <v>65</v>
      </c>
      <c r="M36" t="s">
        <v>94</v>
      </c>
      <c r="N36" t="s">
        <v>103</v>
      </c>
      <c r="O36" t="s">
        <v>96</v>
      </c>
      <c r="P36" t="s">
        <v>97</v>
      </c>
      <c r="Q36" t="s">
        <v>59</v>
      </c>
      <c r="S36" t="s">
        <v>66</v>
      </c>
      <c r="T36" t="s">
        <v>61</v>
      </c>
      <c r="U36" t="s">
        <v>62</v>
      </c>
      <c r="V36" s="7" t="str">
        <f>HYPERLINK("https://app.ntsb.gov/pdfgenerator/ReportGeneratorFile.ashx?EventID=20170727X15642&amp;AKey=1&amp;RType=Final&amp;IType=FA","PDF Report")</f>
        <v>PDF Report</v>
      </c>
    </row>
    <row r="37" spans="1:22" x14ac:dyDescent="0.25">
      <c r="A37" t="s">
        <v>257</v>
      </c>
      <c r="B37">
        <v>1</v>
      </c>
      <c r="C37" s="5">
        <v>42950</v>
      </c>
      <c r="D37" t="s">
        <v>258</v>
      </c>
      <c r="E37" t="s">
        <v>259</v>
      </c>
      <c r="F37" t="s">
        <v>260</v>
      </c>
      <c r="G37" t="s">
        <v>93</v>
      </c>
      <c r="H37" t="s">
        <v>56</v>
      </c>
      <c r="K37" t="s">
        <v>57</v>
      </c>
      <c r="L37" t="s">
        <v>58</v>
      </c>
      <c r="M37" t="s">
        <v>94</v>
      </c>
      <c r="N37" t="s">
        <v>95</v>
      </c>
      <c r="O37" t="s">
        <v>96</v>
      </c>
      <c r="P37" t="s">
        <v>97</v>
      </c>
      <c r="Q37" t="s">
        <v>70</v>
      </c>
      <c r="S37" t="s">
        <v>116</v>
      </c>
      <c r="T37" t="s">
        <v>72</v>
      </c>
      <c r="U37" t="s">
        <v>62</v>
      </c>
      <c r="V37" s="7" t="str">
        <f>HYPERLINK("https://app.ntsb.gov/pdfgenerator/ReportGeneratorFile.ashx?EventID=20170807X63537&amp;AKey=1&amp;RType=Final&amp;IType=LA","PDF Report")</f>
        <v>PDF Report</v>
      </c>
    </row>
    <row r="38" spans="1:22" x14ac:dyDescent="0.25">
      <c r="A38" t="s">
        <v>261</v>
      </c>
      <c r="B38">
        <v>1</v>
      </c>
      <c r="C38" s="5">
        <v>42950</v>
      </c>
      <c r="D38" t="s">
        <v>262</v>
      </c>
      <c r="E38" t="s">
        <v>263</v>
      </c>
      <c r="F38" t="s">
        <v>264</v>
      </c>
      <c r="G38" t="s">
        <v>93</v>
      </c>
      <c r="H38" t="s">
        <v>56</v>
      </c>
      <c r="K38" t="s">
        <v>57</v>
      </c>
      <c r="L38" t="s">
        <v>58</v>
      </c>
      <c r="M38" t="s">
        <v>94</v>
      </c>
      <c r="N38" t="s">
        <v>95</v>
      </c>
      <c r="O38" t="s">
        <v>96</v>
      </c>
      <c r="P38" t="s">
        <v>97</v>
      </c>
      <c r="Q38" t="s">
        <v>70</v>
      </c>
      <c r="S38" t="s">
        <v>86</v>
      </c>
      <c r="T38" t="s">
        <v>82</v>
      </c>
      <c r="U38" t="s">
        <v>62</v>
      </c>
      <c r="V38" s="7" t="str">
        <f>HYPERLINK("https://app.ntsb.gov/pdfgenerator/ReportGeneratorFile.ashx?EventID=20170807X70934&amp;AKey=1&amp;RType=Final&amp;IType=CA","PDF Report")</f>
        <v>PDF Report</v>
      </c>
    </row>
    <row r="39" spans="1:22" x14ac:dyDescent="0.25">
      <c r="A39" t="s">
        <v>265</v>
      </c>
      <c r="B39">
        <v>1</v>
      </c>
      <c r="C39" s="5">
        <v>42961</v>
      </c>
      <c r="D39" t="s">
        <v>266</v>
      </c>
      <c r="E39" t="s">
        <v>267</v>
      </c>
      <c r="F39" t="s">
        <v>187</v>
      </c>
      <c r="G39" t="s">
        <v>93</v>
      </c>
      <c r="H39" t="s">
        <v>56</v>
      </c>
      <c r="K39" t="s">
        <v>57</v>
      </c>
      <c r="L39" t="s">
        <v>58</v>
      </c>
      <c r="M39" t="s">
        <v>94</v>
      </c>
      <c r="N39" t="s">
        <v>95</v>
      </c>
      <c r="O39" t="s">
        <v>96</v>
      </c>
      <c r="P39" t="s">
        <v>136</v>
      </c>
      <c r="Q39" t="s">
        <v>59</v>
      </c>
      <c r="S39" t="s">
        <v>71</v>
      </c>
      <c r="T39" t="s">
        <v>73</v>
      </c>
      <c r="U39" t="s">
        <v>62</v>
      </c>
      <c r="V39" s="7" t="str">
        <f>HYPERLINK("https://app.ntsb.gov/pdfgenerator/ReportGeneratorFile.ashx?EventID=20170815X40531&amp;AKey=1&amp;RType=Final&amp;IType=LA","PDF Report")</f>
        <v>PDF Report</v>
      </c>
    </row>
    <row r="40" spans="1:22" x14ac:dyDescent="0.25">
      <c r="A40" t="s">
        <v>268</v>
      </c>
      <c r="B40">
        <v>1</v>
      </c>
      <c r="C40" s="5">
        <v>42977</v>
      </c>
      <c r="D40" t="s">
        <v>269</v>
      </c>
      <c r="E40" t="s">
        <v>270</v>
      </c>
      <c r="F40" t="s">
        <v>271</v>
      </c>
      <c r="G40" t="s">
        <v>272</v>
      </c>
      <c r="H40" t="s">
        <v>56</v>
      </c>
      <c r="K40" t="s">
        <v>57</v>
      </c>
      <c r="L40" t="s">
        <v>58</v>
      </c>
      <c r="M40" t="s">
        <v>94</v>
      </c>
      <c r="N40" t="s">
        <v>95</v>
      </c>
      <c r="O40" t="s">
        <v>96</v>
      </c>
      <c r="P40" t="s">
        <v>136</v>
      </c>
      <c r="Q40" t="s">
        <v>59</v>
      </c>
      <c r="S40" t="s">
        <v>142</v>
      </c>
      <c r="T40" t="s">
        <v>76</v>
      </c>
      <c r="U40" t="s">
        <v>62</v>
      </c>
      <c r="V40" s="7" t="str">
        <f>HYPERLINK("https://app.ntsb.gov/pdfgenerator/ReportGeneratorFile.ashx?EventID=20171005X94851&amp;AKey=1&amp;RType=Final&amp;IType=CA","PDF Report")</f>
        <v>PDF Report</v>
      </c>
    </row>
    <row r="41" spans="1:22" x14ac:dyDescent="0.25">
      <c r="A41" t="s">
        <v>273</v>
      </c>
      <c r="B41">
        <v>1</v>
      </c>
      <c r="C41" s="5">
        <v>42983</v>
      </c>
      <c r="D41" t="s">
        <v>274</v>
      </c>
      <c r="E41" t="s">
        <v>275</v>
      </c>
      <c r="F41" t="s">
        <v>276</v>
      </c>
      <c r="G41" t="s">
        <v>93</v>
      </c>
      <c r="H41" t="s">
        <v>56</v>
      </c>
      <c r="K41" t="s">
        <v>57</v>
      </c>
      <c r="L41" t="s">
        <v>58</v>
      </c>
      <c r="M41" t="s">
        <v>94</v>
      </c>
      <c r="N41" t="s">
        <v>95</v>
      </c>
      <c r="O41" t="s">
        <v>96</v>
      </c>
      <c r="P41" t="s">
        <v>97</v>
      </c>
      <c r="Q41" t="s">
        <v>59</v>
      </c>
      <c r="S41" t="s">
        <v>81</v>
      </c>
      <c r="T41" t="s">
        <v>76</v>
      </c>
      <c r="U41" t="s">
        <v>62</v>
      </c>
      <c r="V41" s="7" t="str">
        <f>HYPERLINK("https://app.ntsb.gov/pdfgenerator/ReportGeneratorFile.ashx?EventID=20170907X51721&amp;AKey=1&amp;RType=Final&amp;IType=CA","PDF Report")</f>
        <v>PDF Report</v>
      </c>
    </row>
    <row r="42" spans="1:22" x14ac:dyDescent="0.25">
      <c r="A42" t="s">
        <v>277</v>
      </c>
      <c r="B42">
        <v>1</v>
      </c>
      <c r="C42" s="5">
        <v>42984</v>
      </c>
      <c r="D42" t="s">
        <v>278</v>
      </c>
      <c r="E42" t="s">
        <v>279</v>
      </c>
      <c r="F42" t="s">
        <v>280</v>
      </c>
      <c r="G42" t="s">
        <v>93</v>
      </c>
      <c r="H42" t="s">
        <v>56</v>
      </c>
      <c r="K42" t="s">
        <v>57</v>
      </c>
      <c r="L42" t="s">
        <v>58</v>
      </c>
      <c r="M42" t="s">
        <v>94</v>
      </c>
      <c r="N42" t="s">
        <v>95</v>
      </c>
      <c r="O42" t="s">
        <v>96</v>
      </c>
      <c r="P42" t="s">
        <v>97</v>
      </c>
      <c r="Q42" t="s">
        <v>59</v>
      </c>
      <c r="S42" t="s">
        <v>75</v>
      </c>
      <c r="T42" t="s">
        <v>82</v>
      </c>
      <c r="U42" t="s">
        <v>62</v>
      </c>
      <c r="V42" s="7" t="str">
        <f>HYPERLINK("https://app.ntsb.gov/pdfgenerator/ReportGeneratorFile.ashx?EventID=20170911X41601&amp;AKey=1&amp;RType=Final&amp;IType=CA","PDF Report")</f>
        <v>PDF Report</v>
      </c>
    </row>
    <row r="43" spans="1:22" x14ac:dyDescent="0.25">
      <c r="A43" t="s">
        <v>281</v>
      </c>
      <c r="B43">
        <v>1</v>
      </c>
      <c r="C43" s="5">
        <v>42986</v>
      </c>
      <c r="D43" t="s">
        <v>282</v>
      </c>
      <c r="E43" t="s">
        <v>283</v>
      </c>
      <c r="F43" t="s">
        <v>284</v>
      </c>
      <c r="G43" t="s">
        <v>117</v>
      </c>
      <c r="H43" t="s">
        <v>56</v>
      </c>
      <c r="I43">
        <v>4</v>
      </c>
      <c r="K43" t="s">
        <v>64</v>
      </c>
      <c r="L43" t="s">
        <v>65</v>
      </c>
      <c r="M43" t="s">
        <v>94</v>
      </c>
      <c r="N43" t="s">
        <v>95</v>
      </c>
      <c r="O43" t="s">
        <v>96</v>
      </c>
      <c r="P43" t="s">
        <v>97</v>
      </c>
      <c r="Q43" t="s">
        <v>70</v>
      </c>
      <c r="S43" t="s">
        <v>69</v>
      </c>
      <c r="T43" t="s">
        <v>61</v>
      </c>
      <c r="U43" t="s">
        <v>62</v>
      </c>
      <c r="V43" s="7" t="str">
        <f>HYPERLINK("https://app.ntsb.gov/pdfgenerator/ReportGeneratorFile.ashx?EventID=20170908X24535&amp;AKey=1&amp;RType=Final&amp;IType=MA","PDF Report")</f>
        <v>PDF Report</v>
      </c>
    </row>
    <row r="44" spans="1:22" x14ac:dyDescent="0.25">
      <c r="A44" t="s">
        <v>285</v>
      </c>
      <c r="B44">
        <v>1</v>
      </c>
      <c r="C44" s="5">
        <v>42990</v>
      </c>
      <c r="D44" t="s">
        <v>286</v>
      </c>
      <c r="E44" t="s">
        <v>287</v>
      </c>
      <c r="F44" t="s">
        <v>288</v>
      </c>
      <c r="G44" t="s">
        <v>84</v>
      </c>
      <c r="H44" t="s">
        <v>56</v>
      </c>
      <c r="K44" t="s">
        <v>57</v>
      </c>
      <c r="L44" t="s">
        <v>58</v>
      </c>
      <c r="M44" t="s">
        <v>94</v>
      </c>
      <c r="N44" t="s">
        <v>95</v>
      </c>
      <c r="O44" t="s">
        <v>96</v>
      </c>
      <c r="P44" t="s">
        <v>97</v>
      </c>
      <c r="Q44" t="s">
        <v>59</v>
      </c>
      <c r="S44" t="s">
        <v>128</v>
      </c>
      <c r="T44" t="s">
        <v>83</v>
      </c>
      <c r="U44" t="s">
        <v>62</v>
      </c>
      <c r="V44" s="7" t="str">
        <f>HYPERLINK("https://app.ntsb.gov/pdfgenerator/ReportGeneratorFile.ashx?EventID=20170914X93121&amp;AKey=1&amp;RType=Final&amp;IType=LA","PDF Report")</f>
        <v>PDF Report</v>
      </c>
    </row>
    <row r="45" spans="1:22" x14ac:dyDescent="0.25">
      <c r="A45" t="s">
        <v>289</v>
      </c>
      <c r="B45">
        <v>1</v>
      </c>
      <c r="C45" s="5">
        <v>42994</v>
      </c>
      <c r="D45" t="s">
        <v>290</v>
      </c>
      <c r="E45" t="s">
        <v>291</v>
      </c>
      <c r="F45" t="s">
        <v>292</v>
      </c>
      <c r="G45" t="s">
        <v>63</v>
      </c>
      <c r="H45" t="s">
        <v>56</v>
      </c>
      <c r="K45" t="s">
        <v>57</v>
      </c>
      <c r="L45" t="s">
        <v>58</v>
      </c>
      <c r="M45" t="s">
        <v>94</v>
      </c>
      <c r="N45" t="s">
        <v>95</v>
      </c>
      <c r="O45" t="s">
        <v>96</v>
      </c>
      <c r="P45" t="s">
        <v>97</v>
      </c>
      <c r="Q45" t="s">
        <v>59</v>
      </c>
      <c r="S45" t="s">
        <v>128</v>
      </c>
      <c r="T45" t="s">
        <v>141</v>
      </c>
      <c r="U45" t="s">
        <v>62</v>
      </c>
      <c r="V45" s="7" t="str">
        <f>HYPERLINK("https://app.ntsb.gov/pdfgenerator/ReportGeneratorFile.ashx?EventID=20170916X21511&amp;AKey=1&amp;RType=Final&amp;IType=LA","PDF Report")</f>
        <v>PDF Report</v>
      </c>
    </row>
    <row r="46" spans="1:22" x14ac:dyDescent="0.25">
      <c r="A46" t="s">
        <v>293</v>
      </c>
      <c r="B46">
        <v>1</v>
      </c>
      <c r="C46" s="5">
        <v>43026</v>
      </c>
      <c r="D46" t="s">
        <v>294</v>
      </c>
      <c r="E46" t="s">
        <v>295</v>
      </c>
      <c r="F46" t="s">
        <v>129</v>
      </c>
      <c r="G46" t="s">
        <v>85</v>
      </c>
      <c r="H46" t="s">
        <v>56</v>
      </c>
      <c r="K46" t="s">
        <v>74</v>
      </c>
      <c r="L46" t="s">
        <v>58</v>
      </c>
      <c r="M46" t="s">
        <v>94</v>
      </c>
      <c r="N46" t="s">
        <v>95</v>
      </c>
      <c r="O46" t="s">
        <v>96</v>
      </c>
      <c r="P46" t="s">
        <v>97</v>
      </c>
      <c r="Q46" t="s">
        <v>59</v>
      </c>
      <c r="S46" t="s">
        <v>60</v>
      </c>
      <c r="T46" t="s">
        <v>61</v>
      </c>
      <c r="U46" t="s">
        <v>62</v>
      </c>
      <c r="V46" s="7" t="str">
        <f>HYPERLINK("https://app.ntsb.gov/pdfgenerator/ReportGeneratorFile.ashx?EventID=20171018X84140&amp;AKey=1&amp;RType=Final&amp;IType=LA","PDF Report")</f>
        <v>PDF Report</v>
      </c>
    </row>
    <row r="47" spans="1:22" x14ac:dyDescent="0.25">
      <c r="A47" t="s">
        <v>296</v>
      </c>
      <c r="B47">
        <v>1</v>
      </c>
      <c r="C47" s="5">
        <v>43029</v>
      </c>
      <c r="D47" t="s">
        <v>297</v>
      </c>
      <c r="E47" t="s">
        <v>298</v>
      </c>
      <c r="F47" t="s">
        <v>159</v>
      </c>
      <c r="G47" t="s">
        <v>93</v>
      </c>
      <c r="H47" t="s">
        <v>56</v>
      </c>
      <c r="K47" t="s">
        <v>57</v>
      </c>
      <c r="L47" t="s">
        <v>58</v>
      </c>
      <c r="M47" t="s">
        <v>94</v>
      </c>
      <c r="N47" t="s">
        <v>95</v>
      </c>
      <c r="O47" t="s">
        <v>96</v>
      </c>
      <c r="P47" t="s">
        <v>97</v>
      </c>
      <c r="Q47" t="s">
        <v>59</v>
      </c>
      <c r="S47" t="s">
        <v>81</v>
      </c>
      <c r="T47" t="s">
        <v>82</v>
      </c>
      <c r="U47" t="s">
        <v>62</v>
      </c>
      <c r="V47" s="7" t="str">
        <f>HYPERLINK("https://app.ntsb.gov/pdfgenerator/ReportGeneratorFile.ashx?EventID=20171022X15558&amp;AKey=1&amp;RType=Final&amp;IType=LA","PDF Report")</f>
        <v>PDF Report</v>
      </c>
    </row>
    <row r="48" spans="1:22" x14ac:dyDescent="0.25">
      <c r="A48" t="s">
        <v>299</v>
      </c>
      <c r="B48">
        <v>1</v>
      </c>
      <c r="C48" s="5">
        <v>43058</v>
      </c>
      <c r="D48" t="s">
        <v>300</v>
      </c>
      <c r="E48" t="s">
        <v>301</v>
      </c>
      <c r="F48" t="s">
        <v>302</v>
      </c>
      <c r="G48" t="s">
        <v>77</v>
      </c>
      <c r="H48" t="s">
        <v>56</v>
      </c>
      <c r="I48">
        <v>3</v>
      </c>
      <c r="K48" t="s">
        <v>64</v>
      </c>
      <c r="L48" t="s">
        <v>65</v>
      </c>
      <c r="M48" t="s">
        <v>94</v>
      </c>
      <c r="N48" t="s">
        <v>95</v>
      </c>
      <c r="O48" t="s">
        <v>96</v>
      </c>
      <c r="P48" t="s">
        <v>97</v>
      </c>
      <c r="Q48" t="s">
        <v>70</v>
      </c>
      <c r="S48" t="s">
        <v>142</v>
      </c>
      <c r="T48" t="s">
        <v>61</v>
      </c>
      <c r="U48" t="s">
        <v>62</v>
      </c>
      <c r="V48" s="7" t="str">
        <f>HYPERLINK("https://app.ntsb.gov/pdfgenerator/ReportGeneratorFile.ashx?EventID=20171119X32831&amp;AKey=1&amp;RType=Final&amp;IType=FA","PDF Report")</f>
        <v>PDF Report</v>
      </c>
    </row>
    <row r="49" spans="1:22" x14ac:dyDescent="0.25">
      <c r="A49" t="s">
        <v>303</v>
      </c>
      <c r="B49">
        <v>1</v>
      </c>
      <c r="C49" s="5">
        <v>43061</v>
      </c>
      <c r="D49" t="s">
        <v>304</v>
      </c>
      <c r="E49" t="s">
        <v>305</v>
      </c>
      <c r="F49" t="s">
        <v>306</v>
      </c>
      <c r="G49" t="s">
        <v>153</v>
      </c>
      <c r="H49" t="s">
        <v>56</v>
      </c>
      <c r="K49" t="s">
        <v>74</v>
      </c>
      <c r="L49" t="s">
        <v>58</v>
      </c>
      <c r="M49" t="s">
        <v>94</v>
      </c>
      <c r="N49" t="s">
        <v>95</v>
      </c>
      <c r="O49" t="s">
        <v>96</v>
      </c>
      <c r="P49" t="s">
        <v>97</v>
      </c>
      <c r="Q49" t="s">
        <v>59</v>
      </c>
      <c r="S49" t="s">
        <v>113</v>
      </c>
      <c r="T49" t="s">
        <v>80</v>
      </c>
      <c r="U49" t="s">
        <v>62</v>
      </c>
      <c r="V49" s="7" t="str">
        <f>HYPERLINK("https://app.ntsb.gov/pdfgenerator/ReportGeneratorFile.ashx?EventID=20171123X23401&amp;AKey=1&amp;RType=Final&amp;IType=LA","PDF Report")</f>
        <v>PDF Report</v>
      </c>
    </row>
    <row r="50" spans="1:22" x14ac:dyDescent="0.25">
      <c r="A50" t="s">
        <v>307</v>
      </c>
      <c r="B50">
        <v>1</v>
      </c>
      <c r="C50" s="5">
        <v>43074</v>
      </c>
      <c r="D50" t="s">
        <v>308</v>
      </c>
      <c r="E50" t="s">
        <v>309</v>
      </c>
      <c r="F50" t="s">
        <v>310</v>
      </c>
      <c r="G50" t="s">
        <v>88</v>
      </c>
      <c r="H50" t="s">
        <v>56</v>
      </c>
      <c r="K50" t="s">
        <v>57</v>
      </c>
      <c r="L50" t="s">
        <v>58</v>
      </c>
      <c r="M50" t="s">
        <v>94</v>
      </c>
      <c r="N50" t="s">
        <v>95</v>
      </c>
      <c r="O50" t="s">
        <v>96</v>
      </c>
      <c r="P50" t="s">
        <v>97</v>
      </c>
      <c r="Q50" t="s">
        <v>59</v>
      </c>
      <c r="S50" t="s">
        <v>81</v>
      </c>
      <c r="T50" t="s">
        <v>82</v>
      </c>
      <c r="U50" t="s">
        <v>62</v>
      </c>
      <c r="V50" s="7" t="str">
        <f>HYPERLINK("https://app.ntsb.gov/pdfgenerator/ReportGeneratorFile.ashx?EventID=20171211X60452&amp;AKey=1&amp;RType=Final&amp;IType=CA","PDF Report")</f>
        <v>PDF Report</v>
      </c>
    </row>
    <row r="51" spans="1:22" x14ac:dyDescent="0.25">
      <c r="A51" t="s">
        <v>311</v>
      </c>
      <c r="B51">
        <v>1</v>
      </c>
      <c r="C51" s="5">
        <v>43083</v>
      </c>
      <c r="D51" t="s">
        <v>312</v>
      </c>
      <c r="E51" t="s">
        <v>313</v>
      </c>
      <c r="F51" t="s">
        <v>314</v>
      </c>
      <c r="G51" t="s">
        <v>93</v>
      </c>
      <c r="H51" t="s">
        <v>56</v>
      </c>
      <c r="K51" t="s">
        <v>57</v>
      </c>
      <c r="L51" t="s">
        <v>58</v>
      </c>
      <c r="M51" t="s">
        <v>94</v>
      </c>
      <c r="N51" t="s">
        <v>95</v>
      </c>
      <c r="O51" t="s">
        <v>96</v>
      </c>
      <c r="P51" t="s">
        <v>97</v>
      </c>
      <c r="Q51" t="s">
        <v>59</v>
      </c>
      <c r="S51" t="s">
        <v>87</v>
      </c>
      <c r="T51" t="s">
        <v>82</v>
      </c>
      <c r="U51" t="s">
        <v>62</v>
      </c>
      <c r="V51" s="7" t="str">
        <f>HYPERLINK("https://app.ntsb.gov/pdfgenerator/ReportGeneratorFile.ashx?EventID=20171215X93022&amp;AKey=1&amp;RType=Final&amp;IType=CA","PDF Report")</f>
        <v>PDF Report</v>
      </c>
    </row>
    <row r="52" spans="1:22" x14ac:dyDescent="0.25">
      <c r="A52" t="s">
        <v>315</v>
      </c>
      <c r="B52">
        <v>1</v>
      </c>
      <c r="C52" s="5">
        <v>43084</v>
      </c>
      <c r="D52" t="s">
        <v>316</v>
      </c>
      <c r="E52" t="s">
        <v>317</v>
      </c>
      <c r="F52" t="s">
        <v>318</v>
      </c>
      <c r="G52" t="s">
        <v>85</v>
      </c>
      <c r="H52" t="s">
        <v>56</v>
      </c>
      <c r="K52" t="s">
        <v>57</v>
      </c>
      <c r="L52" t="s">
        <v>58</v>
      </c>
      <c r="M52" t="s">
        <v>94</v>
      </c>
      <c r="N52" t="s">
        <v>95</v>
      </c>
      <c r="O52" t="s">
        <v>96</v>
      </c>
      <c r="P52" t="s">
        <v>97</v>
      </c>
      <c r="Q52" t="s">
        <v>70</v>
      </c>
      <c r="S52" t="s">
        <v>113</v>
      </c>
      <c r="T52" t="s">
        <v>82</v>
      </c>
      <c r="U52" t="s">
        <v>62</v>
      </c>
      <c r="V52" s="7" t="str">
        <f>HYPERLINK("https://app.ntsb.gov/pdfgenerator/ReportGeneratorFile.ashx?EventID=20171215X01947&amp;AKey=1&amp;RType=Final&amp;IType=LA","PDF Report")</f>
        <v>PDF Report</v>
      </c>
    </row>
  </sheetData>
  <mergeCells count="1">
    <mergeCell ref="A1:XF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42BE-10C9-4711-9AA5-4F8349D29DCB}">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0" customFormat="1" x14ac:dyDescent="0.25">
      <c r="A1" s="9" t="s">
        <v>320</v>
      </c>
    </row>
    <row r="2" spans="1:3" s="6" customFormat="1" x14ac:dyDescent="0.25">
      <c r="A2" s="6" t="s">
        <v>321</v>
      </c>
      <c r="B2" s="6" t="s">
        <v>322</v>
      </c>
      <c r="C2" s="6" t="s">
        <v>323</v>
      </c>
    </row>
    <row r="3" spans="1:3" x14ac:dyDescent="0.25">
      <c r="A3">
        <v>2008</v>
      </c>
      <c r="B3">
        <v>0</v>
      </c>
      <c r="C3">
        <v>7</v>
      </c>
    </row>
    <row r="4" spans="1:3" x14ac:dyDescent="0.25">
      <c r="A4">
        <v>2009</v>
      </c>
      <c r="B4">
        <v>0</v>
      </c>
      <c r="C4">
        <v>2</v>
      </c>
    </row>
    <row r="5" spans="1:3" x14ac:dyDescent="0.25">
      <c r="A5">
        <v>2010</v>
      </c>
      <c r="B5">
        <v>0</v>
      </c>
      <c r="C5">
        <v>6</v>
      </c>
    </row>
    <row r="6" spans="1:3" x14ac:dyDescent="0.25">
      <c r="A6">
        <v>2011</v>
      </c>
      <c r="B6">
        <v>0</v>
      </c>
      <c r="C6">
        <v>4</v>
      </c>
    </row>
    <row r="7" spans="1:3" x14ac:dyDescent="0.25">
      <c r="A7">
        <v>2012</v>
      </c>
      <c r="B7">
        <v>0</v>
      </c>
      <c r="C7">
        <v>3</v>
      </c>
    </row>
    <row r="8" spans="1:3" x14ac:dyDescent="0.25">
      <c r="A8">
        <v>2013</v>
      </c>
      <c r="B8">
        <v>2</v>
      </c>
      <c r="C8">
        <v>6</v>
      </c>
    </row>
    <row r="9" spans="1:3" x14ac:dyDescent="0.25">
      <c r="A9">
        <v>2014</v>
      </c>
      <c r="B9">
        <v>0</v>
      </c>
      <c r="C9">
        <v>3</v>
      </c>
    </row>
    <row r="10" spans="1:3" x14ac:dyDescent="0.25">
      <c r="A10">
        <v>2015</v>
      </c>
      <c r="B10">
        <v>1</v>
      </c>
      <c r="C10">
        <v>5</v>
      </c>
    </row>
    <row r="11" spans="1:3" x14ac:dyDescent="0.25">
      <c r="A11">
        <v>2016</v>
      </c>
      <c r="B11">
        <v>2</v>
      </c>
      <c r="C11">
        <v>8</v>
      </c>
    </row>
    <row r="12" spans="1:3" x14ac:dyDescent="0.25">
      <c r="A12">
        <v>2017</v>
      </c>
      <c r="B12">
        <v>0</v>
      </c>
      <c r="C12">
        <v>6</v>
      </c>
    </row>
  </sheetData>
  <mergeCells count="1">
    <mergeCell ref="A1:XF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20CB4-4591-42AA-BB5C-9B4C6AF0936A}">
  <dimension ref="A1:B12"/>
  <sheetViews>
    <sheetView workbookViewId="0">
      <selection sqref="A1:XFD1"/>
    </sheetView>
  </sheetViews>
  <sheetFormatPr defaultRowHeight="15" x14ac:dyDescent="0.25"/>
  <cols>
    <col min="1" max="1" width="13.85546875" bestFit="1" customWidth="1"/>
    <col min="2" max="2" width="21.7109375" bestFit="1" customWidth="1"/>
  </cols>
  <sheetData>
    <row r="1" spans="1:2" s="10" customFormat="1" x14ac:dyDescent="0.25">
      <c r="A1" s="9" t="s">
        <v>324</v>
      </c>
    </row>
    <row r="2" spans="1:2" s="6" customFormat="1" x14ac:dyDescent="0.25">
      <c r="A2" s="6" t="s">
        <v>321</v>
      </c>
      <c r="B2" s="6" t="s">
        <v>325</v>
      </c>
    </row>
    <row r="3" spans="1:2" x14ac:dyDescent="0.25">
      <c r="A3">
        <v>2008</v>
      </c>
      <c r="B3">
        <v>2.9693900000000002</v>
      </c>
    </row>
    <row r="4" spans="1:2" x14ac:dyDescent="0.25">
      <c r="A4">
        <v>2009</v>
      </c>
      <c r="B4">
        <v>3.09545</v>
      </c>
    </row>
    <row r="5" spans="1:2" x14ac:dyDescent="0.25">
      <c r="A5">
        <v>2010</v>
      </c>
      <c r="B5">
        <v>3.1464799999999999</v>
      </c>
    </row>
    <row r="6" spans="1:2" x14ac:dyDescent="0.25">
      <c r="A6">
        <v>2011</v>
      </c>
      <c r="B6">
        <v>3.2563200000000001</v>
      </c>
    </row>
    <row r="7" spans="1:2" x14ac:dyDescent="0.25">
      <c r="A7">
        <v>2012</v>
      </c>
      <c r="B7">
        <v>3.2241599999999999</v>
      </c>
    </row>
    <row r="8" spans="1:2" x14ac:dyDescent="0.25">
      <c r="A8">
        <v>2013</v>
      </c>
      <c r="B8">
        <v>3.2515399999999999</v>
      </c>
    </row>
    <row r="9" spans="1:2" x14ac:dyDescent="0.25">
      <c r="A9">
        <v>2014</v>
      </c>
      <c r="B9">
        <v>3.3501500000000002</v>
      </c>
    </row>
    <row r="10" spans="1:2" x14ac:dyDescent="0.25">
      <c r="A10">
        <v>2015</v>
      </c>
      <c r="B10">
        <v>3.5986600000000002</v>
      </c>
    </row>
    <row r="11" spans="1:2" x14ac:dyDescent="0.25">
      <c r="A11">
        <v>2016</v>
      </c>
      <c r="B11">
        <v>3.7685399999999998</v>
      </c>
    </row>
    <row r="12" spans="1:2" x14ac:dyDescent="0.25">
      <c r="A12">
        <v>2017</v>
      </c>
      <c r="B12">
        <v>3.9214600000000002</v>
      </c>
    </row>
  </sheetData>
  <mergeCells count="1">
    <mergeCell ref="A1:XFD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D6092-EFDB-4B3F-A1F8-B2BB9A153B14}">
  <dimension ref="A1:B12"/>
  <sheetViews>
    <sheetView workbookViewId="0">
      <selection sqref="A1:XFD1"/>
    </sheetView>
  </sheetViews>
  <sheetFormatPr defaultRowHeight="15" x14ac:dyDescent="0.25"/>
  <cols>
    <col min="1" max="1" width="13.85546875" bestFit="1" customWidth="1"/>
    <col min="2" max="2" width="20.85546875" bestFit="1" customWidth="1"/>
  </cols>
  <sheetData>
    <row r="1" spans="1:2" s="10" customFormat="1" x14ac:dyDescent="0.25">
      <c r="A1" s="9" t="s">
        <v>326</v>
      </c>
    </row>
    <row r="2" spans="1:2" s="6" customFormat="1" x14ac:dyDescent="0.25">
      <c r="A2" s="6" t="s">
        <v>321</v>
      </c>
      <c r="B2" s="6" t="s">
        <v>327</v>
      </c>
    </row>
    <row r="3" spans="1:2" x14ac:dyDescent="0.25">
      <c r="A3">
        <v>2008</v>
      </c>
      <c r="B3">
        <v>5.8895499999999998</v>
      </c>
    </row>
    <row r="4" spans="1:2" x14ac:dyDescent="0.25">
      <c r="A4">
        <v>2009</v>
      </c>
      <c r="B4">
        <v>5.8918200000000001</v>
      </c>
    </row>
    <row r="5" spans="1:2" x14ac:dyDescent="0.25">
      <c r="A5">
        <v>2010</v>
      </c>
      <c r="B5">
        <v>6.05342</v>
      </c>
    </row>
    <row r="6" spans="1:2" x14ac:dyDescent="0.25">
      <c r="A6">
        <v>2011</v>
      </c>
      <c r="B6">
        <v>6.0789799999999996</v>
      </c>
    </row>
    <row r="7" spans="1:2" x14ac:dyDescent="0.25">
      <c r="A7">
        <v>2012</v>
      </c>
      <c r="B7">
        <v>6.0201399999999996</v>
      </c>
    </row>
    <row r="8" spans="1:2" x14ac:dyDescent="0.25">
      <c r="A8">
        <v>2013</v>
      </c>
      <c r="B8">
        <v>5.77447</v>
      </c>
    </row>
    <row r="9" spans="1:2" x14ac:dyDescent="0.25">
      <c r="A9">
        <v>2014</v>
      </c>
      <c r="B9">
        <v>6.2439099999999996</v>
      </c>
    </row>
    <row r="10" spans="1:2" x14ac:dyDescent="0.25">
      <c r="A10">
        <v>2015</v>
      </c>
      <c r="B10">
        <v>6.3230899999999997</v>
      </c>
    </row>
    <row r="11" spans="1:2" x14ac:dyDescent="0.25">
      <c r="A11">
        <v>2016</v>
      </c>
      <c r="B11">
        <v>6.3578700000000001</v>
      </c>
    </row>
    <row r="12" spans="1:2" x14ac:dyDescent="0.25">
      <c r="A12">
        <v>2017</v>
      </c>
      <c r="B12">
        <v>6.2478999999999996</v>
      </c>
    </row>
  </sheetData>
  <mergeCells count="1">
    <mergeCell ref="A1:XFD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47C55-D000-4338-8A0E-F4E2F37B9CAC}">
  <dimension ref="A1:C12"/>
  <sheetViews>
    <sheetView workbookViewId="0">
      <selection sqref="A1:XFD1"/>
    </sheetView>
  </sheetViews>
  <sheetFormatPr defaultRowHeight="15" x14ac:dyDescent="0.25"/>
  <cols>
    <col min="1" max="1" width="13.85546875" bestFit="1" customWidth="1"/>
    <col min="2" max="2" width="31" bestFit="1" customWidth="1"/>
    <col min="3" max="3" width="31.7109375" bestFit="1" customWidth="1"/>
  </cols>
  <sheetData>
    <row r="1" spans="1:3" s="10" customFormat="1" x14ac:dyDescent="0.25">
      <c r="A1" s="9" t="s">
        <v>328</v>
      </c>
    </row>
    <row r="2" spans="1:3" s="6" customFormat="1" x14ac:dyDescent="0.25">
      <c r="A2" s="6" t="s">
        <v>321</v>
      </c>
      <c r="B2" s="6" t="s">
        <v>329</v>
      </c>
      <c r="C2" s="6" t="s">
        <v>330</v>
      </c>
    </row>
    <row r="3" spans="1:3" x14ac:dyDescent="0.25">
      <c r="A3">
        <v>2008</v>
      </c>
      <c r="B3">
        <v>1.1885458141963308</v>
      </c>
      <c r="C3">
        <v>2.3573865339345792</v>
      </c>
    </row>
    <row r="4" spans="1:3" x14ac:dyDescent="0.25">
      <c r="A4">
        <v>2009</v>
      </c>
      <c r="B4">
        <v>0.33945368324219</v>
      </c>
      <c r="C4">
        <v>0.64610961249575993</v>
      </c>
    </row>
    <row r="5" spans="1:3" x14ac:dyDescent="0.25">
      <c r="A5">
        <v>2010</v>
      </c>
      <c r="B5">
        <v>0.99117523647789185</v>
      </c>
      <c r="C5">
        <v>1.9068927817751899</v>
      </c>
    </row>
    <row r="6" spans="1:3" x14ac:dyDescent="0.25">
      <c r="A6">
        <v>2011</v>
      </c>
      <c r="B6">
        <v>0.65800512585993043</v>
      </c>
      <c r="C6">
        <v>1.2283805031446542</v>
      </c>
    </row>
    <row r="7" spans="1:3" x14ac:dyDescent="0.25">
      <c r="A7">
        <v>2012</v>
      </c>
      <c r="B7">
        <v>0.49832728142534893</v>
      </c>
      <c r="C7">
        <v>0.93047491439630792</v>
      </c>
    </row>
    <row r="8" spans="1:3" x14ac:dyDescent="0.25">
      <c r="A8">
        <v>2013</v>
      </c>
      <c r="B8">
        <v>1.0390563982495362</v>
      </c>
      <c r="C8">
        <v>1.8452794675753643</v>
      </c>
    </row>
    <row r="9" spans="1:3" x14ac:dyDescent="0.25">
      <c r="A9">
        <v>2014</v>
      </c>
      <c r="B9">
        <v>0.48046816818307758</v>
      </c>
      <c r="C9">
        <v>0.89548229183767891</v>
      </c>
    </row>
    <row r="10" spans="1:3" x14ac:dyDescent="0.25">
      <c r="A10">
        <v>2015</v>
      </c>
      <c r="B10">
        <v>0.79075262253107259</v>
      </c>
      <c r="C10">
        <v>1.3894060566988824</v>
      </c>
    </row>
    <row r="11" spans="1:3" x14ac:dyDescent="0.25">
      <c r="A11">
        <v>2016</v>
      </c>
      <c r="B11">
        <v>1.258283041333025</v>
      </c>
      <c r="C11">
        <v>2.1228380221518148</v>
      </c>
    </row>
    <row r="12" spans="1:3" x14ac:dyDescent="0.25">
      <c r="A12">
        <v>2017</v>
      </c>
      <c r="B12">
        <v>0.96032266841658798</v>
      </c>
      <c r="C12">
        <v>1.5300423821739861</v>
      </c>
    </row>
  </sheetData>
  <mergeCells count="1">
    <mergeCell ref="A1:XFD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1FEF9-6C45-48F8-8A54-B87B5190DBB2}">
  <dimension ref="A1:C7"/>
  <sheetViews>
    <sheetView workbookViewId="0">
      <selection sqref="A1:XFD1"/>
    </sheetView>
  </sheetViews>
  <sheetFormatPr defaultRowHeight="15" x14ac:dyDescent="0.25"/>
  <cols>
    <col min="1" max="1" width="38.5703125" bestFit="1" customWidth="1"/>
    <col min="2" max="2" width="6" bestFit="1" customWidth="1"/>
    <col min="3" max="3" width="10.42578125" bestFit="1" customWidth="1"/>
  </cols>
  <sheetData>
    <row r="1" spans="1:3" s="10" customFormat="1" x14ac:dyDescent="0.25">
      <c r="A1" s="9" t="s">
        <v>331</v>
      </c>
    </row>
    <row r="2" spans="1:3" s="6" customFormat="1" x14ac:dyDescent="0.25">
      <c r="A2" s="6" t="s">
        <v>332</v>
      </c>
      <c r="B2" s="6" t="s">
        <v>322</v>
      </c>
      <c r="C2" s="6" t="s">
        <v>333</v>
      </c>
    </row>
    <row r="3" spans="1:3" x14ac:dyDescent="0.25">
      <c r="A3" t="s">
        <v>334</v>
      </c>
      <c r="B3">
        <v>0</v>
      </c>
      <c r="C3">
        <v>2</v>
      </c>
    </row>
    <row r="4" spans="1:3" x14ac:dyDescent="0.25">
      <c r="A4" t="s">
        <v>335</v>
      </c>
      <c r="B4">
        <v>0</v>
      </c>
      <c r="C4">
        <v>1</v>
      </c>
    </row>
    <row r="5" spans="1:3" x14ac:dyDescent="0.25">
      <c r="A5" t="s">
        <v>336</v>
      </c>
      <c r="B5">
        <v>0</v>
      </c>
      <c r="C5">
        <v>1</v>
      </c>
    </row>
    <row r="6" spans="1:3" x14ac:dyDescent="0.25">
      <c r="A6" t="s">
        <v>337</v>
      </c>
      <c r="B6">
        <v>0</v>
      </c>
      <c r="C6">
        <v>1</v>
      </c>
    </row>
    <row r="7" spans="1:3" x14ac:dyDescent="0.25">
      <c r="A7" t="s">
        <v>338</v>
      </c>
      <c r="B7">
        <v>0</v>
      </c>
      <c r="C7">
        <v>1</v>
      </c>
    </row>
  </sheetData>
  <mergeCells count="1">
    <mergeCell ref="A1:XFD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6C191-48D5-44AB-BCB3-C6E03BEE4D40}">
  <dimension ref="A1:C6"/>
  <sheetViews>
    <sheetView workbookViewId="0">
      <selection activeCell="O23" sqref="O23"/>
    </sheetView>
  </sheetViews>
  <sheetFormatPr defaultRowHeight="15" x14ac:dyDescent="0.25"/>
  <cols>
    <col min="1" max="1" width="14.5703125" bestFit="1" customWidth="1"/>
    <col min="2" max="2" width="6" bestFit="1" customWidth="1"/>
    <col min="3" max="3" width="10.42578125" bestFit="1" customWidth="1"/>
  </cols>
  <sheetData>
    <row r="1" spans="1:3" s="10" customFormat="1" x14ac:dyDescent="0.25">
      <c r="A1" s="9" t="s">
        <v>339</v>
      </c>
    </row>
    <row r="2" spans="1:3" s="6" customFormat="1" x14ac:dyDescent="0.25">
      <c r="A2" s="6" t="s">
        <v>340</v>
      </c>
      <c r="B2" s="6" t="s">
        <v>322</v>
      </c>
      <c r="C2" s="6" t="s">
        <v>333</v>
      </c>
    </row>
    <row r="3" spans="1:3" x14ac:dyDescent="0.25">
      <c r="A3" t="s">
        <v>341</v>
      </c>
      <c r="B3">
        <v>0</v>
      </c>
      <c r="C3">
        <v>2</v>
      </c>
    </row>
    <row r="4" spans="1:3" x14ac:dyDescent="0.25">
      <c r="A4" t="s">
        <v>342</v>
      </c>
      <c r="B4">
        <v>0</v>
      </c>
      <c r="C4">
        <v>2</v>
      </c>
    </row>
    <row r="5" spans="1:3" x14ac:dyDescent="0.25">
      <c r="A5" t="s">
        <v>343</v>
      </c>
      <c r="B5">
        <v>0</v>
      </c>
      <c r="C5">
        <v>1</v>
      </c>
    </row>
    <row r="6" spans="1:3" x14ac:dyDescent="0.25">
      <c r="A6" t="s">
        <v>344</v>
      </c>
      <c r="B6">
        <v>0</v>
      </c>
      <c r="C6">
        <v>1</v>
      </c>
    </row>
  </sheetData>
  <mergeCells count="1">
    <mergeCell ref="A1:XFD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56CC1-46BC-469F-8862-EB3BE59D6768}">
  <dimension ref="A1:C12"/>
  <sheetViews>
    <sheetView workbookViewId="0">
      <selection sqref="A1:XFD1"/>
    </sheetView>
  </sheetViews>
  <sheetFormatPr defaultRowHeight="15" x14ac:dyDescent="0.25"/>
  <cols>
    <col min="1" max="1" width="13.85546875" bestFit="1" customWidth="1"/>
    <col min="2" max="2" width="10.28515625" bestFit="1" customWidth="1"/>
    <col min="3" max="3" width="11.140625" bestFit="1" customWidth="1"/>
  </cols>
  <sheetData>
    <row r="1" spans="1:3" s="10" customFormat="1" x14ac:dyDescent="0.25">
      <c r="A1" s="9" t="s">
        <v>345</v>
      </c>
    </row>
    <row r="2" spans="1:3" s="6" customFormat="1" x14ac:dyDescent="0.25">
      <c r="A2" s="6" t="s">
        <v>321</v>
      </c>
      <c r="B2" s="6" t="s">
        <v>346</v>
      </c>
      <c r="C2" s="6" t="s">
        <v>347</v>
      </c>
    </row>
    <row r="3" spans="1:3" x14ac:dyDescent="0.25">
      <c r="A3">
        <v>2008</v>
      </c>
      <c r="B3">
        <v>12.07732</v>
      </c>
      <c r="C3">
        <v>19.759930000000001</v>
      </c>
    </row>
    <row r="4" spans="1:3" x14ac:dyDescent="0.25">
      <c r="A4">
        <v>2009</v>
      </c>
      <c r="B4">
        <v>10.412979999999999</v>
      </c>
      <c r="C4">
        <v>18.41583</v>
      </c>
    </row>
    <row r="5" spans="1:3" x14ac:dyDescent="0.25">
      <c r="A5">
        <v>2010</v>
      </c>
      <c r="B5">
        <v>12.56448</v>
      </c>
      <c r="C5">
        <v>18.273060000000001</v>
      </c>
    </row>
    <row r="6" spans="1:3" x14ac:dyDescent="0.25">
      <c r="A6" s="8" t="s">
        <v>393</v>
      </c>
    </row>
    <row r="7" spans="1:3" x14ac:dyDescent="0.25">
      <c r="A7">
        <v>2012</v>
      </c>
      <c r="B7">
        <v>14.306509999999999</v>
      </c>
      <c r="C7">
        <v>20.72373</v>
      </c>
    </row>
    <row r="8" spans="1:3" x14ac:dyDescent="0.25">
      <c r="A8">
        <v>2013</v>
      </c>
      <c r="B8">
        <v>10.91357</v>
      </c>
      <c r="C8">
        <v>22.59169</v>
      </c>
    </row>
    <row r="9" spans="1:3" x14ac:dyDescent="0.25">
      <c r="A9">
        <v>2014</v>
      </c>
      <c r="B9">
        <v>11.38897</v>
      </c>
      <c r="C9">
        <v>24.721309999999999</v>
      </c>
    </row>
    <row r="10" spans="1:3" x14ac:dyDescent="0.25">
      <c r="A10">
        <v>2015</v>
      </c>
      <c r="B10">
        <v>11.60622</v>
      </c>
      <c r="C10">
        <v>23.930479999999999</v>
      </c>
    </row>
    <row r="11" spans="1:3" x14ac:dyDescent="0.25">
      <c r="A11">
        <v>2016</v>
      </c>
      <c r="B11">
        <v>10.71698</v>
      </c>
      <c r="C11">
        <v>24.10858</v>
      </c>
    </row>
    <row r="12" spans="1:3" x14ac:dyDescent="0.25">
      <c r="A12">
        <v>2017</v>
      </c>
      <c r="B12">
        <v>10.347160000000001</v>
      </c>
      <c r="C12">
        <v>24.592279999999999</v>
      </c>
    </row>
  </sheetData>
  <mergeCells count="1">
    <mergeCell ref="A1:XFD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ACB2860F2E6C4B8124E6D84353B8C6" ma:contentTypeVersion="1" ma:contentTypeDescription="Create a new document." ma:contentTypeScope="" ma:versionID="f676840465e514e4dc82c63add6f576f">
  <xsd:schema xmlns:xsd="http://www.w3.org/2001/XMLSchema" xmlns:xs="http://www.w3.org/2001/XMLSchema" xmlns:p="http://schemas.microsoft.com/office/2006/metadata/properties" xmlns:ns1="http://schemas.microsoft.com/sharepoint/v3" targetNamespace="http://schemas.microsoft.com/office/2006/metadata/properties" ma:root="true" ma:fieldsID="4fc3d98cac29e4e925172602d6f44d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A8CE6B6-7F4C-4E65-9EE0-8808196F185F}"/>
</file>

<file path=customXml/itemProps2.xml><?xml version="1.0" encoding="utf-8"?>
<ds:datastoreItem xmlns:ds="http://schemas.openxmlformats.org/officeDocument/2006/customXml" ds:itemID="{2B5AAF9E-DED4-40F0-A101-0E0146F128F3}"/>
</file>

<file path=customXml/itemProps3.xml><?xml version="1.0" encoding="utf-8"?>
<ds:datastoreItem xmlns:ds="http://schemas.openxmlformats.org/officeDocument/2006/customXml" ds:itemID="{30F0D97C-7FE1-410A-99DD-79D5AEEE74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Readme</vt:lpstr>
      <vt:lpstr>Data_Part135</vt:lpstr>
      <vt:lpstr>Part135_Scheduled_Accidents</vt:lpstr>
      <vt:lpstr>Part135_Scheduled_FlightHours</vt:lpstr>
      <vt:lpstr>Part135_Scheduled_Departures</vt:lpstr>
      <vt:lpstr>Part135_Scheduled_AccRate</vt:lpstr>
      <vt:lpstr>Part135_Scheduled_DefiningEvent</vt:lpstr>
      <vt:lpstr>Part135_Scheduled_PhaseOfFlight</vt:lpstr>
      <vt:lpstr>Part135_NonSched_FlightHours</vt:lpstr>
      <vt:lpstr>Part135_NonSched_FixedWing_Acci</vt:lpstr>
      <vt:lpstr>Part135_NonSched_Heli_Accidents</vt:lpstr>
      <vt:lpstr>Part135_NonSched_FixedWing_AccR</vt:lpstr>
      <vt:lpstr>Part135_NonSched_Heli_AccRate</vt:lpstr>
      <vt:lpstr>Part135_NonSched_FixedWing_Defi</vt:lpstr>
      <vt:lpstr>Part135_NonSched_FixedWing_Phas</vt:lpstr>
      <vt:lpstr>Part135_NonSched_Heli_DefiningE</vt:lpstr>
      <vt:lpstr>Part135_NonSched_Heli_PhaseOfFl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Doble</dc:creator>
  <cp:lastModifiedBy>Nathan Doble</cp:lastModifiedBy>
  <dcterms:created xsi:type="dcterms:W3CDTF">2019-11-07T15:40:00Z</dcterms:created>
  <dcterms:modified xsi:type="dcterms:W3CDTF">2019-11-20T19:08:54Z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