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8.xml" ContentType="application/vnd.openxmlformats-officedocument.drawingml.chartshapes+xml"/>
  <Override PartName="/xl/drawings/drawing14.xml" ContentType="application/vnd.openxmlformats-officedocument.drawingml.chartshapes+xml"/>
  <Override PartName="/xl/drawings/drawing12.xml" ContentType="application/vnd.openxmlformats-officedocument.drawingml.chartshapes+xml"/>
  <Override PartName="/xl/workbook.xml" ContentType="application/vnd.openxmlformats-officedocument.spreadsheetml.sheet.main+xml"/>
  <Override PartName="/xl/worksheets/sheet7.xml" ContentType="application/vnd.openxmlformats-officedocument.spreadsheetml.workshee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harts/chart13.xml" ContentType="application/vnd.openxmlformats-officedocument.drawingml.chart+xml"/>
  <Override PartName="/xl/charts/chart12.xml" ContentType="application/vnd.openxmlformats-officedocument.drawingml.char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theme/theme1.xml" ContentType="application/vnd.openxmlformats-officedocument.theme+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worksheets/sheet5.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worksheets/sheet4.xml" ContentType="application/vnd.openxmlformats-officedocument.spreadsheetml.worksheet+xml"/>
  <Override PartName="/xl/drawings/drawing15.xml" ContentType="application/vnd.openxmlformats-officedocument.drawing+xml"/>
  <Override PartName="/xl/drawings/drawing5.xml" ContentType="application/vnd.openxmlformats-officedocument.drawing+xml"/>
  <Override PartName="/xl/charts/chart9.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nt1\Office_Shares\RE\RE10\RE10_Common\Annual Reviews\2015 Annual Review\Tables for public links\"/>
    </mc:Choice>
  </mc:AlternateContent>
  <bookViews>
    <workbookView xWindow="0" yWindow="0" windowWidth="14295" windowHeight="14985" xr2:uid="{D3FD8DFD-29EA-4798-9D5F-2D534EAF2E7B}"/>
  </bookViews>
  <sheets>
    <sheet name="Readme" sheetId="2" r:id="rId1"/>
    <sheet name="Data_Part135" sheetId="3" r:id="rId2"/>
    <sheet name="Part135_Scheduled_Accidents" sheetId="4" r:id="rId3"/>
    <sheet name="Part135_Scheduled_FlightHours" sheetId="5" r:id="rId4"/>
    <sheet name="Part135_Scheduled_Departures" sheetId="6" r:id="rId5"/>
    <sheet name="Part135_Scheduled_AccRate" sheetId="7" r:id="rId6"/>
    <sheet name="Part135_Scheduled_DefiningEvent" sheetId="8" r:id="rId7"/>
    <sheet name="Part135_Scheduled_PhaseOfFlight" sheetId="9" r:id="rId8"/>
    <sheet name="Part135_NonSched_FlightHours" sheetId="10" r:id="rId9"/>
    <sheet name="Part135_NonSched_FixedWing_Acci" sheetId="11" r:id="rId10"/>
    <sheet name="Part135_NonSched_Heli_Accidents" sheetId="12" r:id="rId11"/>
    <sheet name="Part135_NonSched_FixedWing_AccR" sheetId="13" r:id="rId12"/>
    <sheet name="Part135_NonSched_Heli_AccRate" sheetId="14" r:id="rId13"/>
    <sheet name="Part135_NonSched_FixedWing_Defi" sheetId="15" r:id="rId14"/>
    <sheet name="Part135_NonSched_FixedWing_Phas" sheetId="16" r:id="rId15"/>
    <sheet name="Part135_NonSched_Heli_DefiningE" sheetId="17" r:id="rId16"/>
    <sheet name="Part135_NonSched_Heli_PhaseOfFl" sheetId="18" r:id="rId1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 i="3" l="1"/>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alcChain>
</file>

<file path=xl/sharedStrings.xml><?xml version="1.0" encoding="utf-8"?>
<sst xmlns="http://schemas.openxmlformats.org/spreadsheetml/2006/main" count="887" uniqueCount="359">
  <si>
    <t>Data_Part135</t>
  </si>
  <si>
    <t>This worksheet contains NTSB accident data (one row per accident aircraft) for all aircraft involved in accidents in calendar year 2015 while operating under 14 CFR 135. The data dictionary for this worksheet is shown below.</t>
  </si>
  <si>
    <t>Part135_Scheduled_Accidents</t>
  </si>
  <si>
    <t>This worksheet summarizes total and fatal scheduled Part 135 accidents from 2006 through 2015, using NTSB accident data.</t>
  </si>
  <si>
    <t>Part135_Scheduled_FlightHours</t>
  </si>
  <si>
    <t>This worksheet summarizes scheduled Part 135 flight hours from 2006 through 2015, using FAA activity data.</t>
  </si>
  <si>
    <t>Part135_Scheduled_Departures</t>
  </si>
  <si>
    <t>This worksheet summarizes scheduled Part 135 departures from 2006 through 2015, using FAA activity data.</t>
  </si>
  <si>
    <t>Part135_Scheduled_AccRate</t>
  </si>
  <si>
    <t>This worksheet summarizes accident rates for scheduled Part 135 operations from 2006 through 2015, using NTSB accident data and FAA activity data.</t>
  </si>
  <si>
    <t>Part135_Scheduled_DefiningEvent</t>
  </si>
  <si>
    <t>This worksheet summarizes the defining events for scheduled Part 135 accident aircraft in 2015, using NTSB accident data and occurrence categories developed by the CAST/ICAO Common Taxonomy Team.</t>
  </si>
  <si>
    <t>Part135_Scheduled_PhaseOfFlight</t>
  </si>
  <si>
    <t>This worksheet summarizes the phases of flight associated with the defining events for scheduled Part 135 accident aircraft in 2015, using NTSB accident data and phase of flight categories developed by the CAST/ICAO Common Taxonomy Team.</t>
  </si>
  <si>
    <t>Part135_NonSched_FlightHours</t>
  </si>
  <si>
    <t>This worksheet summarizes non-scheduled Part 135 flight hours from 2006 through 2015, using FAA activity data.</t>
  </si>
  <si>
    <t>Part135_NonSched_FixedWing_Acci</t>
  </si>
  <si>
    <t>This worksheet summarizes non-scheduled Part 135 accidents involving fixed-wing airplanes from 2006 through 2015, using NTSB accident data.</t>
  </si>
  <si>
    <t>Part135_NonSched_Heli_Accidents</t>
  </si>
  <si>
    <t>This worksheet summarizes non-scheduled Part 135 accidents involving helicopters from 2006 through 2015, using NTSB accident data.</t>
  </si>
  <si>
    <t>Part135_NonSched_FixedWing_AccR</t>
  </si>
  <si>
    <t>This worksheet summarizes accident rates for non-scheduled Part 135 accidents involving fixed-wing airplanes from 2006 through 2015, using NTSB accident data and FAA activity data.</t>
  </si>
  <si>
    <t>Part135_NonSched_Heli_AccRate</t>
  </si>
  <si>
    <t>This worksheet summarizes accident rates for non-scheduled Part 135 accidents involving helicopters from 2006 through 2015, using NTSB accident data and FAA activity data.</t>
  </si>
  <si>
    <t>Part135_NonSched_FixedWing_Defi</t>
  </si>
  <si>
    <t>This worksheet summarizes the defining events for accidents involving fixed-wing airplanes conducting scheduled Part 135 operations in 2015, using NTSB accident data and occurrence categories developed by the CAST/ICAO Common Taxonomy Team.</t>
  </si>
  <si>
    <t>Part135_NonSched_FixedWing_Phas</t>
  </si>
  <si>
    <t>This worksheet summarizes the phases of flight associated with the defining events for accidents involving fixed-wing airplanes conducting scheduled Part 135 operations in 2015, using NTSB accident data and occurrence categories developed by the CAST/ICAO Common Taxonomy Team.</t>
  </si>
  <si>
    <t>Part135_NonSched_Heli_DefiningE</t>
  </si>
  <si>
    <t>This worksheet summarizes the defining events for accidents involving helicopters conducting scheduled Part 135 operations in 2015, using NTSB accident data and occurrence categories developed by the CAST/ICAO Common Taxonomy Team.</t>
  </si>
  <si>
    <t>Part135_NonSched_Heli_PhaseOfFl</t>
  </si>
  <si>
    <t>This worksheet summarizes the phases of flight associated with the defining events for accidents involving helicopters conducting scheduled Part 135 operations in 2015, using NTSB accident data and occurrence categories developed by the CAST/ICAO Common Taxonomy Team.</t>
  </si>
  <si>
    <t>This workbook contains the following worksheets:</t>
  </si>
  <si>
    <t>Part 135 Accident Aircraft, 2015</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</si>
  <si>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</si>
  <si>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</si>
  <si>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</si>
  <si>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</si>
  <si>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</si>
  <si>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</si>
  <si>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</si>
  <si>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</si>
  <si>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</si>
  <si>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</si>
  <si>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</si>
  <si>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</si>
  <si>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</si>
  <si>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</si>
  <si>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</si>
  <si>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</si>
  <si>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</si>
  <si>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</si>
  <si>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</si>
  <si>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</si>
  <si>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IllegalAct</t>
  </si>
  <si>
    <t>Synopsis</t>
  </si>
  <si>
    <t>ERA15LA090</t>
  </si>
  <si>
    <t>243322N</t>
  </si>
  <si>
    <t>0814619W</t>
  </si>
  <si>
    <t>Key West</t>
  </si>
  <si>
    <t>FL</t>
  </si>
  <si>
    <t>USA</t>
  </si>
  <si>
    <t>MINR</t>
  </si>
  <si>
    <t>SUBS</t>
  </si>
  <si>
    <t xml:space="preserve">135 </t>
  </si>
  <si>
    <t xml:space="preserve">PAX </t>
  </si>
  <si>
    <t>DOM</t>
  </si>
  <si>
    <t>NSCH</t>
  </si>
  <si>
    <t xml:space="preserve">AIR </t>
  </si>
  <si>
    <t>SCF-PP</t>
  </si>
  <si>
    <t>APR</t>
  </si>
  <si>
    <t>No</t>
  </si>
  <si>
    <t>CEN15LA117</t>
  </si>
  <si>
    <t>392649N</t>
  </si>
  <si>
    <t>1014811W</t>
  </si>
  <si>
    <t>Goodland</t>
  </si>
  <si>
    <t>KS</t>
  </si>
  <si>
    <t>NONE</t>
  </si>
  <si>
    <t>CARG</t>
  </si>
  <si>
    <t>FUEL</t>
  </si>
  <si>
    <t>ENR</t>
  </si>
  <si>
    <t>ERA15LA125</t>
  </si>
  <si>
    <t>180805N</t>
  </si>
  <si>
    <t>0652937W</t>
  </si>
  <si>
    <t>Isla de Vieques</t>
  </si>
  <si>
    <t>PR</t>
  </si>
  <si>
    <t>SCHD</t>
  </si>
  <si>
    <t>LOC-G</t>
  </si>
  <si>
    <t>LDG</t>
  </si>
  <si>
    <t>CEN15LA144</t>
  </si>
  <si>
    <t>393412N</t>
  </si>
  <si>
    <t>1045058W</t>
  </si>
  <si>
    <t>Denver</t>
  </si>
  <si>
    <t>CO</t>
  </si>
  <si>
    <t>LOC-I</t>
  </si>
  <si>
    <t>TOF</t>
  </si>
  <si>
    <t>ERA15LA135</t>
  </si>
  <si>
    <t>391105N</t>
  </si>
  <si>
    <t>0764002W</t>
  </si>
  <si>
    <t>Baltimore</t>
  </si>
  <si>
    <t>MD</t>
  </si>
  <si>
    <t>AMAN</t>
  </si>
  <si>
    <t>TXI</t>
  </si>
  <si>
    <t>CEN15LA156</t>
  </si>
  <si>
    <t>283000N</t>
  </si>
  <si>
    <t>0911760W</t>
  </si>
  <si>
    <t>Gulf of Mexico</t>
  </si>
  <si>
    <t>GM</t>
  </si>
  <si>
    <t>HELI</t>
  </si>
  <si>
    <t>SCF-NP</t>
  </si>
  <si>
    <t>GAA15CA005</t>
  </si>
  <si>
    <t>431021N</t>
  </si>
  <si>
    <t>0861342W</t>
  </si>
  <si>
    <t>Muskegon</t>
  </si>
  <si>
    <t>MI</t>
  </si>
  <si>
    <t>CEN15FA171</t>
  </si>
  <si>
    <t>352200N</t>
  </si>
  <si>
    <t>0954760W</t>
  </si>
  <si>
    <t>Eufaula</t>
  </si>
  <si>
    <t>OK</t>
  </si>
  <si>
    <t>FATL</t>
  </si>
  <si>
    <t>DEST</t>
  </si>
  <si>
    <t>UIMC</t>
  </si>
  <si>
    <t>ANC15LA015</t>
  </si>
  <si>
    <t>611343N</t>
  </si>
  <si>
    <t>1505215W</t>
  </si>
  <si>
    <t>Anchorage</t>
  </si>
  <si>
    <t>AK</t>
  </si>
  <si>
    <t>GAA15CA043</t>
  </si>
  <si>
    <t>345326N</t>
  </si>
  <si>
    <t>0821304W</t>
  </si>
  <si>
    <t>Greer</t>
  </si>
  <si>
    <t>SC</t>
  </si>
  <si>
    <t>GCOL</t>
  </si>
  <si>
    <t>STD</t>
  </si>
  <si>
    <t>CEN15LA202</t>
  </si>
  <si>
    <t>393133N</t>
  </si>
  <si>
    <t>1074341W</t>
  </si>
  <si>
    <t>Rifle</t>
  </si>
  <si>
    <t>ANC15CA027</t>
  </si>
  <si>
    <t>593852N</t>
  </si>
  <si>
    <t>1512812W</t>
  </si>
  <si>
    <t>Homer</t>
  </si>
  <si>
    <t>ARC</t>
  </si>
  <si>
    <t>ANC15LA033</t>
  </si>
  <si>
    <t>621929N</t>
  </si>
  <si>
    <t>1500521W</t>
  </si>
  <si>
    <t>Talkeetna</t>
  </si>
  <si>
    <t>SERS</t>
  </si>
  <si>
    <t>MAC</t>
  </si>
  <si>
    <t>CEN15LA265</t>
  </si>
  <si>
    <t>293704N</t>
  </si>
  <si>
    <t>0922112W</t>
  </si>
  <si>
    <t>Pecan Island</t>
  </si>
  <si>
    <t>LA</t>
  </si>
  <si>
    <t>ANC15LA037</t>
  </si>
  <si>
    <t>615758N</t>
  </si>
  <si>
    <t>1511115W</t>
  </si>
  <si>
    <t>Skwentna</t>
  </si>
  <si>
    <t>WPR15LA184</t>
  </si>
  <si>
    <t>353045N</t>
  </si>
  <si>
    <t>1212936W</t>
  </si>
  <si>
    <t>Sacramento</t>
  </si>
  <si>
    <t>CA</t>
  </si>
  <si>
    <t>WPR15LA198</t>
  </si>
  <si>
    <t>480428N</t>
  </si>
  <si>
    <t>1131425W</t>
  </si>
  <si>
    <t>Schafers Meadows</t>
  </si>
  <si>
    <t>MT</t>
  </si>
  <si>
    <t>ANC15MA041</t>
  </si>
  <si>
    <t>552723N</t>
  </si>
  <si>
    <t>1310846W</t>
  </si>
  <si>
    <t>Ketchikan</t>
  </si>
  <si>
    <t>CFIT</t>
  </si>
  <si>
    <t>ANC15CA042</t>
  </si>
  <si>
    <t>611255N</t>
  </si>
  <si>
    <t>1495020W</t>
  </si>
  <si>
    <t>WPR15LA203</t>
  </si>
  <si>
    <t>404711N</t>
  </si>
  <si>
    <t>1115824W</t>
  </si>
  <si>
    <t>Salt Lake City</t>
  </si>
  <si>
    <t>UT</t>
  </si>
  <si>
    <t>CEN15LA288</t>
  </si>
  <si>
    <t>284122N</t>
  </si>
  <si>
    <t>0901956W</t>
  </si>
  <si>
    <t>South Timbalier 127</t>
  </si>
  <si>
    <t>OTHR</t>
  </si>
  <si>
    <t>CEN15MA290</t>
  </si>
  <si>
    <t>393407N</t>
  </si>
  <si>
    <t>1060446W</t>
  </si>
  <si>
    <t>Frisco</t>
  </si>
  <si>
    <t>ANC15FA049</t>
  </si>
  <si>
    <t>582007N</t>
  </si>
  <si>
    <t>1350401W</t>
  </si>
  <si>
    <t>Juneau</t>
  </si>
  <si>
    <t>CEN15CA312</t>
  </si>
  <si>
    <t>385920N</t>
  </si>
  <si>
    <t>1072054W</t>
  </si>
  <si>
    <t>Somerset</t>
  </si>
  <si>
    <t>MNV</t>
  </si>
  <si>
    <t>CEN15LA334</t>
  </si>
  <si>
    <t>415801N</t>
  </si>
  <si>
    <t>0875339W</t>
  </si>
  <si>
    <t>Chicago</t>
  </si>
  <si>
    <t>IL</t>
  </si>
  <si>
    <t>WSTRW</t>
  </si>
  <si>
    <t>WPR15LA234</t>
  </si>
  <si>
    <t>452348N</t>
  </si>
  <si>
    <t>1152860W</t>
  </si>
  <si>
    <t>Dixie</t>
  </si>
  <si>
    <t>ID</t>
  </si>
  <si>
    <t>ERA15FA313</t>
  </si>
  <si>
    <t>404517N</t>
  </si>
  <si>
    <t>0733004W</t>
  </si>
  <si>
    <t>Hicksville</t>
  </si>
  <si>
    <t>NY</t>
  </si>
  <si>
    <t>ANC15CA065</t>
  </si>
  <si>
    <t>600234N</t>
  </si>
  <si>
    <t>1523532W</t>
  </si>
  <si>
    <t>HOMER</t>
  </si>
  <si>
    <t>ANC15LA070</t>
  </si>
  <si>
    <t>634660N</t>
  </si>
  <si>
    <t>1460400W</t>
  </si>
  <si>
    <t>Delta Junction</t>
  </si>
  <si>
    <t>CEN15LA415</t>
  </si>
  <si>
    <t>413702N</t>
  </si>
  <si>
    <t>0872452W</t>
  </si>
  <si>
    <t>Gary</t>
  </si>
  <si>
    <t>IN</t>
  </si>
  <si>
    <t>GAA15CA268</t>
  </si>
  <si>
    <t>612927N</t>
  </si>
  <si>
    <t>1622437W</t>
  </si>
  <si>
    <t>Bethel</t>
  </si>
  <si>
    <t>CTOL</t>
  </si>
  <si>
    <t>ICL</t>
  </si>
  <si>
    <t>GAA16CA009</t>
  </si>
  <si>
    <t>554657N</t>
  </si>
  <si>
    <t>1314006W</t>
  </si>
  <si>
    <t>WPR16LA008</t>
  </si>
  <si>
    <t>433420N</t>
  </si>
  <si>
    <t>1161426W</t>
  </si>
  <si>
    <t>Boise</t>
  </si>
  <si>
    <t>CEN16LA027</t>
  </si>
  <si>
    <t>293202N</t>
  </si>
  <si>
    <t>0982809W</t>
  </si>
  <si>
    <t>San Antonio</t>
  </si>
  <si>
    <t>TX</t>
  </si>
  <si>
    <t>GAA16CA039</t>
  </si>
  <si>
    <t>292326N</t>
  </si>
  <si>
    <t>0932646W</t>
  </si>
  <si>
    <t>Cameron</t>
  </si>
  <si>
    <t>CEN16MA036</t>
  </si>
  <si>
    <t>410317N</t>
  </si>
  <si>
    <t>0812525W</t>
  </si>
  <si>
    <t>Akron</t>
  </si>
  <si>
    <t>OH</t>
  </si>
  <si>
    <t>GAA16CA051</t>
  </si>
  <si>
    <t>453509N</t>
  </si>
  <si>
    <t>1223632W</t>
  </si>
  <si>
    <t>Portland</t>
  </si>
  <si>
    <t>OR</t>
  </si>
  <si>
    <t>GAA16LA056</t>
  </si>
  <si>
    <t>343557N</t>
  </si>
  <si>
    <t>1171126W</t>
  </si>
  <si>
    <t>Apple Valley</t>
  </si>
  <si>
    <t>ADRM</t>
  </si>
  <si>
    <t>CEN16LA052</t>
  </si>
  <si>
    <t>415838N</t>
  </si>
  <si>
    <t>0875429E</t>
  </si>
  <si>
    <t>ERA16CA060</t>
  </si>
  <si>
    <t>401056N</t>
  </si>
  <si>
    <t>0795436W</t>
  </si>
  <si>
    <t>Monongahela</t>
  </si>
  <si>
    <t>PA</t>
  </si>
  <si>
    <t>WPR16FA037</t>
  </si>
  <si>
    <t>354025N</t>
  </si>
  <si>
    <t>1190320W</t>
  </si>
  <si>
    <t>McFarland</t>
  </si>
  <si>
    <t>WPR16FA040</t>
  </si>
  <si>
    <t>332531N</t>
  </si>
  <si>
    <t>1110917W</t>
  </si>
  <si>
    <t>Superior</t>
  </si>
  <si>
    <t>AZ</t>
  </si>
  <si>
    <t>LALT</t>
  </si>
  <si>
    <t>CEN16LA076</t>
  </si>
  <si>
    <t>Scheduled Part 135 Accidents, 2006-2015</t>
  </si>
  <si>
    <t>Calendar Year</t>
  </si>
  <si>
    <t>Fatal</t>
  </si>
  <si>
    <t>Total</t>
  </si>
  <si>
    <t>Scheduled Part 135 Flight Hours, 2006-2015</t>
  </si>
  <si>
    <t>Flight Hours (100,000s)</t>
  </si>
  <si>
    <t>Scheduled Part 135 Departures, 2006-2015</t>
  </si>
  <si>
    <t>Departures (100,000s)</t>
  </si>
  <si>
    <t>Scheduled Part 135 Accident Rate, 2006-2015</t>
  </si>
  <si>
    <t>Accidents per 100,000 Departures</t>
  </si>
  <si>
    <t>Accidents per 100,000 Flight Hours</t>
  </si>
  <si>
    <t>Defining Event for Scheduled Part 135 Accidents, 2015</t>
  </si>
  <si>
    <t>Defining Event</t>
  </si>
  <si>
    <t>Non-Fatal</t>
  </si>
  <si>
    <t>Controlled Flight Into Terrain</t>
  </si>
  <si>
    <t>Abrupt Maneuver</t>
  </si>
  <si>
    <t>Loss of Control-Ground</t>
  </si>
  <si>
    <t>Wind Shear or Thunderstorm</t>
  </si>
  <si>
    <t>Phase of Flight for Scheduled Part 135 Accidents, 2015</t>
  </si>
  <si>
    <t>Phase of Flight</t>
  </si>
  <si>
    <t>Taxi</t>
  </si>
  <si>
    <t>En Route</t>
  </si>
  <si>
    <t>Landing</t>
  </si>
  <si>
    <t>Non-Scheduled Part 135 Flight Hours, 2006-2015</t>
  </si>
  <si>
    <t>Helicopter</t>
  </si>
  <si>
    <t>Fixed Wing</t>
  </si>
  <si>
    <t>Non-Scheduled Part 135 Accidents (Fixed-Wing), 2006-2015</t>
  </si>
  <si>
    <t>Non-Scheduled Part 135 Accidents (Helicopters), 2006-2015</t>
  </si>
  <si>
    <t>Non-Scheduled Part 135 Accident Rates (Fixed-Wing), 2006-2015</t>
  </si>
  <si>
    <t>Non-Scheduled Part 135 Accident Rates (Helicopters), 2006-2015</t>
  </si>
  <si>
    <t>Defining Event for Non-Scheduled Part 135 Accidents (Fixed-Wing), 2015</t>
  </si>
  <si>
    <t>System Malfunction (Powerplant)</t>
  </si>
  <si>
    <t>Abnormal Runway Contact</t>
  </si>
  <si>
    <t>System Malfunction (Non-Powerplant)</t>
  </si>
  <si>
    <t>Loss of Control-Inflight</t>
  </si>
  <si>
    <t>Fuel Related</t>
  </si>
  <si>
    <t>Ground Collision</t>
  </si>
  <si>
    <t>Collision with Obstacle (Takeoff/Landing)</t>
  </si>
  <si>
    <t>Loss of Separation/Midair Collision</t>
  </si>
  <si>
    <t>Phase of Flight for Non-Scheduled Part 135 Accidents (Fixed-Wing), 2015</t>
  </si>
  <si>
    <t>Approach</t>
  </si>
  <si>
    <t>Takeoff</t>
  </si>
  <si>
    <t>Initial Climb</t>
  </si>
  <si>
    <t>Standing</t>
  </si>
  <si>
    <t>Defining Event for Non-Scheduled Part 135 Accidents (Helicopters), 2015</t>
  </si>
  <si>
    <t>Low Altitude Operations</t>
  </si>
  <si>
    <t>Unintended Flight in IMC</t>
  </si>
  <si>
    <t>Aerodrome</t>
  </si>
  <si>
    <t>Other</t>
  </si>
  <si>
    <t>Phase of Flight for Non-Scheduled Part 135 Accidents (Helicopters), 2015</t>
  </si>
  <si>
    <t>Maneuvering</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</si>
  <si>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</si>
  <si>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</si>
  <si>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</si>
  <si>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</si>
  <si>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</si>
  <si>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</si>
  <si>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</si>
  <si>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</si>
  <si>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</si>
  <si>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</si>
  <si>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</si>
  <si>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</si>
  <si>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</si>
  <si>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</si>
  <si>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</si>
  <si>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</si>
  <si>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</si>
  <si>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</si>
  <si>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</si>
  <si>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</si>
  <si>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Indicates if the accident flight involved an illegal act (such as suicide, sabotage, stolen aircraft, or terrorism). In this report, accidents involving illegal acts are included in accident counts but are excluded from accident rate computations.</t>
  </si>
  <si>
    <t>A link to the event synopsis on the NTSB website.</t>
  </si>
  <si>
    <t>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</si>
</sst>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1"/>
    <xf numFmtId="0" fontId="4" fillId="0" borderId="0" xfId="0" applyFont="1"/>
    <xf numFmtId="0" fontId="0" fillId="0" borderId="0" xfId="0" applyAlignment="1">
      <alignment horizontal="right"/>
    </xf>
    <xf numFmtId="0" fontId="1" fillId="0" borderId="0" xfId="0" applyFont="1" applyAlignment="1">
      <alignment horizontal="lef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Accidents, 2006-2015</a:t>
            </a:r>
          </a:p>
        </c:rich>
      </c:tx>
      <c:overlay val="0"/>
    </c:title>
    <c:autoTitleDeleted val="0"/>
    <c:plotArea>
      <c:layout/>
      <c:barChart>
        <c:barDir val="col"/>
        <c:grouping val="clustered"/>
        <c:varyColors val="0"/>
        <c:ser>
          <c:idx val="0"/>
          <c:order val="0"/>
          <c:tx>
            <c:strRef>
              <c:f>Part135_Scheduled_Accidents!$B$2</c:f>
              <c:strCache>
                <c:ptCount val="1"/>
                <c:pt idx="0">
                  <c:v>Fatal</c:v>
                </c:pt>
              </c:strCache>
            </c:strRef>
          </c:tx>
          <c:invertIfNegative val="0"/>
          <c:cat>
            <c:numRef>
              <c:f>Part135_Scheduled_Accidents!$A$3:$A$12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Part135_Scheduled_Accidents!$B$3:$B$12</c:f>
              <c:numCache>
                <c:formatCode>General</c:formatCode>
                <c:ptCount val="10"/>
                <c:pt idx="0">
                  <c:v>1</c:v>
                </c:pt>
                <c:pt idx="1">
                  <c:v>0</c:v>
                </c:pt>
                <c:pt idx="2">
                  <c:v>0</c:v>
                </c:pt>
                <c:pt idx="3">
                  <c:v>0</c:v>
                </c:pt>
                <c:pt idx="4">
                  <c:v>0</c:v>
                </c:pt>
                <c:pt idx="5">
                  <c:v>0</c:v>
                </c:pt>
                <c:pt idx="6">
                  <c:v>0</c:v>
                </c:pt>
                <c:pt idx="7">
                  <c:v>2</c:v>
                </c:pt>
                <c:pt idx="8">
                  <c:v>0</c:v>
                </c:pt>
                <c:pt idx="9">
                  <c:v>1</c:v>
                </c:pt>
              </c:numCache>
            </c:numRef>
          </c:val>
          <c:extLst>
            <c:ext xmlns:c16="http://schemas.microsoft.com/office/drawing/2014/chart" uri="{C3380CC4-5D6E-409C-BE32-E72D297353CC}">
              <c16:uniqueId val="{00000003-8FD7-4757-B35A-075A57058608}"/>
            </c:ext>
          </c:extLst>
        </c:ser>
        <c:ser>
          <c:idx val="1"/>
          <c:order val="1"/>
          <c:tx>
            <c:strRef>
              <c:f>Part135_Scheduled_Accidents!$C$2</c:f>
              <c:strCache>
                <c:ptCount val="1"/>
                <c:pt idx="0">
                  <c:v>Total</c:v>
                </c:pt>
              </c:strCache>
            </c:strRef>
          </c:tx>
          <c:invertIfNegative val="0"/>
          <c:cat>
            <c:numRef>
              <c:f>Part135_Scheduled_Accidents!$A$3:$A$12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Part135_Scheduled_Accidents!$C$3:$C$12</c:f>
              <c:numCache>
                <c:formatCode>General</c:formatCode>
                <c:ptCount val="10"/>
                <c:pt idx="0">
                  <c:v>3</c:v>
                </c:pt>
                <c:pt idx="1">
                  <c:v>3</c:v>
                </c:pt>
                <c:pt idx="2">
                  <c:v>7</c:v>
                </c:pt>
                <c:pt idx="3">
                  <c:v>2</c:v>
                </c:pt>
                <c:pt idx="4">
                  <c:v>6</c:v>
                </c:pt>
                <c:pt idx="5">
                  <c:v>4</c:v>
                </c:pt>
                <c:pt idx="6">
                  <c:v>3</c:v>
                </c:pt>
                <c:pt idx="7">
                  <c:v>6</c:v>
                </c:pt>
                <c:pt idx="8">
                  <c:v>3</c:v>
                </c:pt>
                <c:pt idx="9">
                  <c:v>4</c:v>
                </c:pt>
              </c:numCache>
            </c:numRef>
          </c:val>
          <c:extLst>
            <c:ext xmlns:c16="http://schemas.microsoft.com/office/drawing/2014/chart" uri="{C3380CC4-5D6E-409C-BE32-E72D297353CC}">
              <c16:uniqueId val="{00000004-8FD7-4757-B35A-075A57058608}"/>
            </c:ext>
          </c:extLst>
        </c:ser>
        <c:dLbls>
          <c:showLegendKey val="0"/>
          <c:showVal val="0"/>
          <c:showCatName val="0"/>
          <c:showSerName val="0"/>
          <c:showPercent val="0"/>
          <c:showBubbleSize val="0"/>
        </c:dLbls>
        <c:gapWidth val="150"/>
        <c:axId val="180167344"/>
        <c:axId val="180165704"/>
      </c:barChart>
      <c:catAx>
        <c:axId val="180167344"/>
        <c:scaling>
          <c:orientation val="minMax"/>
        </c:scaling>
        <c:delete val="0"/>
        <c:axPos val="b"/>
        <c:title>
          <c:tx>
            <c:strRef>
              <c:f>Part135_Scheduled_Accidents!$A$2</c:f>
              <c:strCache>
                <c:ptCount val="1"/>
                <c:pt idx="0">
                  <c:v>Calendar Year</c:v>
                </c:pt>
              </c:strCache>
            </c:strRef>
          </c:tx>
          <c:overlay val="0"/>
        </c:title>
        <c:numFmt formatCode="General" sourceLinked="1"/>
        <c:majorTickMark val="out"/>
        <c:minorTickMark val="none"/>
        <c:tickLblPos val="nextTo"/>
        <c:crossAx val="180165704"/>
        <c:crosses val="autoZero"/>
        <c:auto val="1"/>
        <c:lblAlgn val="ctr"/>
        <c:lblOffset val="100"/>
        <c:noMultiLvlLbl val="0"/>
      </c:catAx>
      <c:valAx>
        <c:axId val="180165704"/>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180167344"/>
        <c:crosses val="autoZero"/>
        <c:crossBetween val="between"/>
      </c:valAx>
    </c:plotArea>
    <c:legend>
      <c:legendPos val="tr"/>
      <c:layout>
        <c:manualLayout>
          <c:xMode val="edge"/>
          <c:yMode val="edge"/>
          <c:x val="0.75357598425196859"/>
          <c:y val="0.11372"/>
          <c:w val="0.23142401574803151"/>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 Rates (Fixed-Wing), 2006-2015</a:t>
            </a:r>
          </a:p>
        </c:rich>
      </c:tx>
      <c:overlay val="0"/>
    </c:title>
    <c:autoTitleDeleted val="0"/>
    <c:plotArea>
      <c:layout/>
      <c:lineChart>
        <c:grouping val="standard"/>
        <c:varyColors val="0"/>
        <c:ser>
          <c:idx val="1"/>
          <c:order val="0"/>
          <c:tx>
            <c:strRef>
              <c:f>Part135_NonSched_FixedWing_AccR!$C$2</c:f>
              <c:strCache>
                <c:ptCount val="1"/>
                <c:pt idx="0">
                  <c:v>Total</c:v>
                </c:pt>
              </c:strCache>
            </c:strRef>
          </c:tx>
          <c:spPr>
            <a:ln>
              <a:prstDash val="sysDash"/>
            </a:ln>
          </c:spPr>
          <c:cat>
            <c:strRef>
              <c:f>Part135_NonSched_FixedWing_AccR!$A$3:$A$12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Part135_NonSched_FixedWing_AccR!$C$3:$C$12</c:f>
              <c:numCache>
                <c:formatCode>General</c:formatCode>
                <c:ptCount val="10"/>
                <c:pt idx="0">
                  <c:v>1.375650977694802</c:v>
                </c:pt>
                <c:pt idx="1">
                  <c:v>1.3223055312379424</c:v>
                </c:pt>
                <c:pt idx="2">
                  <c:v>2.4291584028890791</c:v>
                </c:pt>
                <c:pt idx="3">
                  <c:v>1.8462377204828673</c:v>
                </c:pt>
                <c:pt idx="4">
                  <c:v>1.3134089200166803</c:v>
                </c:pt>
                <c:pt idx="6">
                  <c:v>1.39936198744145</c:v>
                </c:pt>
                <c:pt idx="7">
                  <c:v>1.4164500309627124</c:v>
                </c:pt>
                <c:pt idx="8">
                  <c:v>0.97082233910743398</c:v>
                </c:pt>
                <c:pt idx="9">
                  <c:v>1.0446927934583845</c:v>
                </c:pt>
              </c:numCache>
            </c:numRef>
          </c:val>
          <c:smooth val="0"/>
          <c:extLst>
            <c:ext xmlns:c16="http://schemas.microsoft.com/office/drawing/2014/chart" uri="{C3380CC4-5D6E-409C-BE32-E72D297353CC}">
              <c16:uniqueId val="{00000004-F876-4728-99C4-A8F63EEB5BC9}"/>
            </c:ext>
          </c:extLst>
        </c:ser>
        <c:ser>
          <c:idx val="0"/>
          <c:order val="1"/>
          <c:tx>
            <c:strRef>
              <c:f>Part135_NonSched_FixedWing_AccR!$B$2</c:f>
              <c:strCache>
                <c:ptCount val="1"/>
                <c:pt idx="0">
                  <c:v>Fatal</c:v>
                </c:pt>
              </c:strCache>
            </c:strRef>
          </c:tx>
          <c:marker>
            <c:symbol val="diamond"/>
            <c:size val="6"/>
          </c:marker>
          <c:cat>
            <c:strRef>
              <c:f>Part135_NonSched_FixedWing_AccR!$A$3:$A$12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Part135_NonSched_FixedWing_AccR!$B$3:$B$12</c:f>
              <c:numCache>
                <c:formatCode>General</c:formatCode>
                <c:ptCount val="10"/>
                <c:pt idx="0">
                  <c:v>0.2751301955389604</c:v>
                </c:pt>
                <c:pt idx="1">
                  <c:v>0.27124216025393694</c:v>
                </c:pt>
                <c:pt idx="2">
                  <c:v>0.70850453417598136</c:v>
                </c:pt>
                <c:pt idx="3">
                  <c:v>0</c:v>
                </c:pt>
                <c:pt idx="4">
                  <c:v>0.27362685833680839</c:v>
                </c:pt>
                <c:pt idx="6">
                  <c:v>0.19301544654364827</c:v>
                </c:pt>
                <c:pt idx="7">
                  <c:v>0.3541125077406781</c:v>
                </c:pt>
                <c:pt idx="8">
                  <c:v>0.20225465398071543</c:v>
                </c:pt>
                <c:pt idx="9">
                  <c:v>0.12536313521500614</c:v>
                </c:pt>
              </c:numCache>
            </c:numRef>
          </c:val>
          <c:smooth val="0"/>
          <c:extLst>
            <c:ext xmlns:c16="http://schemas.microsoft.com/office/drawing/2014/chart" uri="{C3380CC4-5D6E-409C-BE32-E72D297353CC}">
              <c16:uniqueId val="{00000003-F876-4728-99C4-A8F63EEB5BC9}"/>
            </c:ext>
          </c:extLst>
        </c:ser>
        <c:dLbls>
          <c:showLegendKey val="0"/>
          <c:showVal val="0"/>
          <c:showCatName val="0"/>
          <c:showSerName val="0"/>
          <c:showPercent val="0"/>
          <c:showBubbleSize val="0"/>
        </c:dLbls>
        <c:marker val="1"/>
        <c:smooth val="0"/>
        <c:axId val="382570712"/>
        <c:axId val="382560872"/>
      </c:lineChart>
      <c:catAx>
        <c:axId val="382570712"/>
        <c:scaling>
          <c:orientation val="minMax"/>
        </c:scaling>
        <c:delete val="0"/>
        <c:axPos val="b"/>
        <c:title>
          <c:tx>
            <c:strRef>
              <c:f>Part135_NonSched_FixedWing_AccR!$A$2</c:f>
              <c:strCache>
                <c:ptCount val="1"/>
                <c:pt idx="0">
                  <c:v>Calendar Year</c:v>
                </c:pt>
              </c:strCache>
            </c:strRef>
          </c:tx>
          <c:overlay val="0"/>
        </c:title>
        <c:numFmt formatCode="General" sourceLinked="1"/>
        <c:majorTickMark val="out"/>
        <c:minorTickMark val="none"/>
        <c:tickLblPos val="nextTo"/>
        <c:crossAx val="382560872"/>
        <c:crosses val="autoZero"/>
        <c:auto val="1"/>
        <c:lblAlgn val="ctr"/>
        <c:lblOffset val="100"/>
        <c:noMultiLvlLbl val="0"/>
      </c:catAx>
      <c:valAx>
        <c:axId val="382560872"/>
        <c:scaling>
          <c:orientation val="minMax"/>
          <c:min val="0"/>
        </c:scaling>
        <c:delete val="0"/>
        <c:axPos val="l"/>
        <c:title>
          <c:tx>
            <c:rich>
              <a:bodyPr/>
              <a:lstStyle/>
              <a:p>
                <a:pPr>
                  <a:defRPr/>
                </a:pPr>
                <a:r>
                  <a:rPr lang="en-US"/>
                  <a:t>Accidents per 100,000 Flight Hours</a:t>
                </a:r>
              </a:p>
            </c:rich>
          </c:tx>
          <c:overlay val="0"/>
        </c:title>
        <c:numFmt formatCode="#,##0.0" sourceLinked="0"/>
        <c:majorTickMark val="out"/>
        <c:minorTickMark val="none"/>
        <c:tickLblPos val="nextTo"/>
        <c:crossAx val="382570712"/>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 Rates (Helicopters), 2006-2015</a:t>
            </a:r>
          </a:p>
        </c:rich>
      </c:tx>
      <c:overlay val="0"/>
    </c:title>
    <c:autoTitleDeleted val="0"/>
    <c:plotArea>
      <c:layout/>
      <c:lineChart>
        <c:grouping val="standard"/>
        <c:varyColors val="0"/>
        <c:ser>
          <c:idx val="1"/>
          <c:order val="0"/>
          <c:tx>
            <c:strRef>
              <c:f>Part135_NonSched_Heli_AccRate!$C$2</c:f>
              <c:strCache>
                <c:ptCount val="1"/>
                <c:pt idx="0">
                  <c:v>Total</c:v>
                </c:pt>
              </c:strCache>
            </c:strRef>
          </c:tx>
          <c:spPr>
            <a:ln>
              <a:prstDash val="sysDash"/>
            </a:ln>
          </c:spPr>
          <c:cat>
            <c:strRef>
              <c:f>Part135_NonSched_Heli_AccRate!$A$3:$A$12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Part135_NonSched_Heli_AccRate!$C$3:$C$12</c:f>
              <c:numCache>
                <c:formatCode>General</c:formatCode>
                <c:ptCount val="10"/>
                <c:pt idx="0">
                  <c:v>1.446387519547502</c:v>
                </c:pt>
                <c:pt idx="1">
                  <c:v>2.1119445825741532</c:v>
                </c:pt>
                <c:pt idx="2">
                  <c:v>0.82799826451563763</c:v>
                </c:pt>
                <c:pt idx="3">
                  <c:v>1.2484418485390349</c:v>
                </c:pt>
                <c:pt idx="4">
                  <c:v>0.47753667481662593</c:v>
                </c:pt>
                <c:pt idx="6">
                  <c:v>0.62908424206882041</c:v>
                </c:pt>
                <c:pt idx="7">
                  <c:v>1.1911775890015823</c:v>
                </c:pt>
                <c:pt idx="8">
                  <c:v>1.0536510325341097</c:v>
                </c:pt>
                <c:pt idx="9">
                  <c:v>1.2062497522879974</c:v>
                </c:pt>
              </c:numCache>
            </c:numRef>
          </c:val>
          <c:smooth val="0"/>
          <c:extLst>
            <c:ext xmlns:c16="http://schemas.microsoft.com/office/drawing/2014/chart" uri="{C3380CC4-5D6E-409C-BE32-E72D297353CC}">
              <c16:uniqueId val="{00000004-6B00-4D25-B023-8BCEF6AC8004}"/>
            </c:ext>
          </c:extLst>
        </c:ser>
        <c:ser>
          <c:idx val="0"/>
          <c:order val="1"/>
          <c:tx>
            <c:strRef>
              <c:f>Part135_NonSched_Heli_AccRate!$B$2</c:f>
              <c:strCache>
                <c:ptCount val="1"/>
                <c:pt idx="0">
                  <c:v>Fatal</c:v>
                </c:pt>
              </c:strCache>
            </c:strRef>
          </c:tx>
          <c:marker>
            <c:symbol val="diamond"/>
            <c:size val="6"/>
          </c:marker>
          <c:cat>
            <c:strRef>
              <c:f>Part135_NonSched_Heli_AccRate!$A$3:$A$12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Part135_NonSched_Heli_AccRate!$B$3:$B$12</c:f>
              <c:numCache>
                <c:formatCode>General</c:formatCode>
                <c:ptCount val="10"/>
                <c:pt idx="0">
                  <c:v>0.25524485639073563</c:v>
                </c:pt>
                <c:pt idx="1">
                  <c:v>0.57598488615658727</c:v>
                </c:pt>
                <c:pt idx="2">
                  <c:v>0.49679895870938257</c:v>
                </c:pt>
                <c:pt idx="3">
                  <c:v>0.19206797669831308</c:v>
                </c:pt>
                <c:pt idx="4">
                  <c:v>7.9589445802770983E-2</c:v>
                </c:pt>
                <c:pt idx="6">
                  <c:v>0.27959299647503127</c:v>
                </c:pt>
                <c:pt idx="7">
                  <c:v>0.18325809061562806</c:v>
                </c:pt>
                <c:pt idx="8">
                  <c:v>0.26341275813352744</c:v>
                </c:pt>
                <c:pt idx="9">
                  <c:v>0.34464278636799922</c:v>
                </c:pt>
              </c:numCache>
            </c:numRef>
          </c:val>
          <c:smooth val="0"/>
          <c:extLst>
            <c:ext xmlns:c16="http://schemas.microsoft.com/office/drawing/2014/chart" uri="{C3380CC4-5D6E-409C-BE32-E72D297353CC}">
              <c16:uniqueId val="{00000003-6B00-4D25-B023-8BCEF6AC8004}"/>
            </c:ext>
          </c:extLst>
        </c:ser>
        <c:dLbls>
          <c:showLegendKey val="0"/>
          <c:showVal val="0"/>
          <c:showCatName val="0"/>
          <c:showSerName val="0"/>
          <c:showPercent val="0"/>
          <c:showBubbleSize val="0"/>
        </c:dLbls>
        <c:marker val="1"/>
        <c:smooth val="0"/>
        <c:axId val="382575632"/>
        <c:axId val="382578912"/>
      </c:lineChart>
      <c:catAx>
        <c:axId val="382575632"/>
        <c:scaling>
          <c:orientation val="minMax"/>
        </c:scaling>
        <c:delete val="0"/>
        <c:axPos val="b"/>
        <c:title>
          <c:tx>
            <c:strRef>
              <c:f>Part135_NonSched_Heli_AccRate!$A$2</c:f>
              <c:strCache>
                <c:ptCount val="1"/>
                <c:pt idx="0">
                  <c:v>Calendar Year</c:v>
                </c:pt>
              </c:strCache>
            </c:strRef>
          </c:tx>
          <c:overlay val="0"/>
        </c:title>
        <c:numFmt formatCode="General" sourceLinked="1"/>
        <c:majorTickMark val="out"/>
        <c:minorTickMark val="none"/>
        <c:tickLblPos val="nextTo"/>
        <c:crossAx val="382578912"/>
        <c:crosses val="autoZero"/>
        <c:auto val="1"/>
        <c:lblAlgn val="ctr"/>
        <c:lblOffset val="100"/>
        <c:noMultiLvlLbl val="0"/>
      </c:catAx>
      <c:valAx>
        <c:axId val="382578912"/>
        <c:scaling>
          <c:orientation val="minMax"/>
          <c:min val="0"/>
        </c:scaling>
        <c:delete val="0"/>
        <c:axPos val="l"/>
        <c:title>
          <c:tx>
            <c:rich>
              <a:bodyPr/>
              <a:lstStyle/>
              <a:p>
                <a:pPr>
                  <a:defRPr/>
                </a:pPr>
                <a:r>
                  <a:rPr lang="en-US"/>
                  <a:t>Accidents per 100,000 Flight Hours</a:t>
                </a:r>
              </a:p>
            </c:rich>
          </c:tx>
          <c:overlay val="0"/>
        </c:title>
        <c:numFmt formatCode="#,##0.0" sourceLinked="0"/>
        <c:majorTickMark val="out"/>
        <c:minorTickMark val="none"/>
        <c:tickLblPos val="nextTo"/>
        <c:crossAx val="382575632"/>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Non-Scheduled Part 135 Accidents (Fixed-Wing), 2015</a:t>
            </a:r>
          </a:p>
        </c:rich>
      </c:tx>
      <c:overlay val="0"/>
    </c:title>
    <c:autoTitleDeleted val="0"/>
    <c:plotArea>
      <c:layout/>
      <c:barChart>
        <c:barDir val="bar"/>
        <c:grouping val="stacked"/>
        <c:varyColors val="0"/>
        <c:ser>
          <c:idx val="0"/>
          <c:order val="0"/>
          <c:tx>
            <c:strRef>
              <c:f>Part135_NonSched_FixedWing_Defi!$B$2</c:f>
              <c:strCache>
                <c:ptCount val="1"/>
                <c:pt idx="0">
                  <c:v>Fatal</c:v>
                </c:pt>
              </c:strCache>
            </c:strRef>
          </c:tx>
          <c:invertIfNegative val="0"/>
          <c:cat>
            <c:strRef>
              <c:f>Part135_NonSched_FixedWing_Defi!$A$3:$A$13</c:f>
              <c:strCache>
                <c:ptCount val="11"/>
                <c:pt idx="0">
                  <c:v>System Malfunction (Powerplant)</c:v>
                </c:pt>
                <c:pt idx="1">
                  <c:v>Abnormal Runway Contact</c:v>
                </c:pt>
                <c:pt idx="2">
                  <c:v>Loss of Control-Ground</c:v>
                </c:pt>
                <c:pt idx="3">
                  <c:v>System Malfunction (Non-Powerplant)</c:v>
                </c:pt>
                <c:pt idx="4">
                  <c:v>Loss of Control-Inflight</c:v>
                </c:pt>
                <c:pt idx="5">
                  <c:v>Abrupt Maneuver</c:v>
                </c:pt>
                <c:pt idx="6">
                  <c:v>Fuel Related</c:v>
                </c:pt>
                <c:pt idx="7">
                  <c:v>Ground Collision</c:v>
                </c:pt>
                <c:pt idx="8">
                  <c:v>Controlled Flight Into Terrain</c:v>
                </c:pt>
                <c:pt idx="9">
                  <c:v>Collision with Obstacle (Takeoff/Landing)</c:v>
                </c:pt>
                <c:pt idx="10">
                  <c:v>Loss of Separation/Midair Collision</c:v>
                </c:pt>
              </c:strCache>
            </c:strRef>
          </c:cat>
          <c:val>
            <c:numRef>
              <c:f>Part135_NonSched_FixedWing_Defi!$B$3:$B$13</c:f>
              <c:numCache>
                <c:formatCode>General</c:formatCode>
                <c:ptCount val="11"/>
                <c:pt idx="0">
                  <c:v>1</c:v>
                </c:pt>
                <c:pt idx="1">
                  <c:v>0</c:v>
                </c:pt>
                <c:pt idx="2">
                  <c:v>0</c:v>
                </c:pt>
                <c:pt idx="3">
                  <c:v>0</c:v>
                </c:pt>
                <c:pt idx="4">
                  <c:v>1</c:v>
                </c:pt>
                <c:pt idx="5">
                  <c:v>0</c:v>
                </c:pt>
                <c:pt idx="6">
                  <c:v>0</c:v>
                </c:pt>
                <c:pt idx="7">
                  <c:v>0</c:v>
                </c:pt>
                <c:pt idx="8">
                  <c:v>1</c:v>
                </c:pt>
                <c:pt idx="9">
                  <c:v>0</c:v>
                </c:pt>
                <c:pt idx="10">
                  <c:v>0</c:v>
                </c:pt>
              </c:numCache>
            </c:numRef>
          </c:val>
          <c:extLst>
            <c:ext xmlns:c16="http://schemas.microsoft.com/office/drawing/2014/chart" uri="{C3380CC4-5D6E-409C-BE32-E72D297353CC}">
              <c16:uniqueId val="{00000002-5A27-4509-8062-246E219B5A98}"/>
            </c:ext>
          </c:extLst>
        </c:ser>
        <c:ser>
          <c:idx val="1"/>
          <c:order val="1"/>
          <c:tx>
            <c:strRef>
              <c:f>Part135_NonSched_FixedWing_Defi!$C$2</c:f>
              <c:strCache>
                <c:ptCount val="1"/>
                <c:pt idx="0">
                  <c:v>Non-Fatal</c:v>
                </c:pt>
              </c:strCache>
            </c:strRef>
          </c:tx>
          <c:invertIfNegative val="0"/>
          <c:cat>
            <c:strRef>
              <c:f>Part135_NonSched_FixedWing_Defi!$A$3:$A$13</c:f>
              <c:strCache>
                <c:ptCount val="11"/>
                <c:pt idx="0">
                  <c:v>System Malfunction (Powerplant)</c:v>
                </c:pt>
                <c:pt idx="1">
                  <c:v>Abnormal Runway Contact</c:v>
                </c:pt>
                <c:pt idx="2">
                  <c:v>Loss of Control-Ground</c:v>
                </c:pt>
                <c:pt idx="3">
                  <c:v>System Malfunction (Non-Powerplant)</c:v>
                </c:pt>
                <c:pt idx="4">
                  <c:v>Loss of Control-Inflight</c:v>
                </c:pt>
                <c:pt idx="5">
                  <c:v>Abrupt Maneuver</c:v>
                </c:pt>
                <c:pt idx="6">
                  <c:v>Fuel Related</c:v>
                </c:pt>
                <c:pt idx="7">
                  <c:v>Ground Collision</c:v>
                </c:pt>
                <c:pt idx="8">
                  <c:v>Controlled Flight Into Terrain</c:v>
                </c:pt>
                <c:pt idx="9">
                  <c:v>Collision with Obstacle (Takeoff/Landing)</c:v>
                </c:pt>
                <c:pt idx="10">
                  <c:v>Loss of Separation/Midair Collision</c:v>
                </c:pt>
              </c:strCache>
            </c:strRef>
          </c:cat>
          <c:val>
            <c:numRef>
              <c:f>Part135_NonSched_FixedWing_Defi!$C$3:$C$13</c:f>
              <c:numCache>
                <c:formatCode>General</c:formatCode>
                <c:ptCount val="11"/>
                <c:pt idx="0">
                  <c:v>3</c:v>
                </c:pt>
                <c:pt idx="1">
                  <c:v>4</c:v>
                </c:pt>
                <c:pt idx="2">
                  <c:v>3</c:v>
                </c:pt>
                <c:pt idx="3">
                  <c:v>3</c:v>
                </c:pt>
                <c:pt idx="4">
                  <c:v>1</c:v>
                </c:pt>
                <c:pt idx="5">
                  <c:v>2</c:v>
                </c:pt>
                <c:pt idx="6">
                  <c:v>2</c:v>
                </c:pt>
                <c:pt idx="7">
                  <c:v>2</c:v>
                </c:pt>
                <c:pt idx="8">
                  <c:v>0</c:v>
                </c:pt>
                <c:pt idx="9">
                  <c:v>1</c:v>
                </c:pt>
                <c:pt idx="10">
                  <c:v>1</c:v>
                </c:pt>
              </c:numCache>
            </c:numRef>
          </c:val>
          <c:extLst>
            <c:ext xmlns:c16="http://schemas.microsoft.com/office/drawing/2014/chart" uri="{C3380CC4-5D6E-409C-BE32-E72D297353CC}">
              <c16:uniqueId val="{00000003-5A27-4509-8062-246E219B5A98}"/>
            </c:ext>
          </c:extLst>
        </c:ser>
        <c:dLbls>
          <c:showLegendKey val="0"/>
          <c:showVal val="0"/>
          <c:showCatName val="0"/>
          <c:showSerName val="0"/>
          <c:showPercent val="0"/>
          <c:showBubbleSize val="0"/>
        </c:dLbls>
        <c:gapWidth val="150"/>
        <c:overlap val="100"/>
        <c:axId val="384393032"/>
        <c:axId val="384419272"/>
      </c:barChart>
      <c:catAx>
        <c:axId val="384393032"/>
        <c:scaling>
          <c:orientation val="maxMin"/>
        </c:scaling>
        <c:delete val="0"/>
        <c:axPos val="l"/>
        <c:title>
          <c:tx>
            <c:strRef>
              <c:f>Part135_NonSched_FixedWing_Defi!$A$2</c:f>
              <c:strCache>
                <c:ptCount val="1"/>
                <c:pt idx="0">
                  <c:v>Defining Event</c:v>
                </c:pt>
              </c:strCache>
            </c:strRef>
          </c:tx>
          <c:overlay val="0"/>
        </c:title>
        <c:numFmt formatCode="General" sourceLinked="1"/>
        <c:majorTickMark val="out"/>
        <c:minorTickMark val="none"/>
        <c:tickLblPos val="nextTo"/>
        <c:crossAx val="384419272"/>
        <c:crosses val="autoZero"/>
        <c:auto val="1"/>
        <c:lblAlgn val="ctr"/>
        <c:lblOffset val="100"/>
        <c:noMultiLvlLbl val="0"/>
      </c:catAx>
      <c:valAx>
        <c:axId val="384419272"/>
        <c:scaling>
          <c:orientation val="minMax"/>
          <c:max val="5"/>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384393032"/>
        <c:crosses val="max"/>
        <c:crossBetween val="between"/>
        <c:majorUnit val="1"/>
      </c:valAx>
    </c:plotArea>
    <c:legend>
      <c:legendPos val="tr"/>
      <c:layout>
        <c:manualLayout>
          <c:xMode val="edge"/>
          <c:yMode val="edge"/>
          <c:x val="0.69287578740157485"/>
          <c:y val="0.72710503842869356"/>
          <c:w val="0.27712421259842518"/>
          <c:h val="0.12353826395099417"/>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Non-Scheduled Part 135 Accidents (Fixed-Wing), 2015</a:t>
            </a:r>
          </a:p>
        </c:rich>
      </c:tx>
      <c:overlay val="0"/>
    </c:title>
    <c:autoTitleDeleted val="0"/>
    <c:plotArea>
      <c:layout/>
      <c:barChart>
        <c:barDir val="bar"/>
        <c:grouping val="stacked"/>
        <c:varyColors val="0"/>
        <c:ser>
          <c:idx val="0"/>
          <c:order val="0"/>
          <c:tx>
            <c:strRef>
              <c:f>Part135_NonSched_FixedWing_Phas!$B$2</c:f>
              <c:strCache>
                <c:ptCount val="1"/>
                <c:pt idx="0">
                  <c:v>Fatal</c:v>
                </c:pt>
              </c:strCache>
            </c:strRef>
          </c:tx>
          <c:invertIfNegative val="0"/>
          <c:cat>
            <c:strRef>
              <c:f>Part135_NonSched_FixedWing_Phas!$A$3:$A$9</c:f>
              <c:strCache>
                <c:ptCount val="7"/>
                <c:pt idx="0">
                  <c:v>En Route</c:v>
                </c:pt>
                <c:pt idx="1">
                  <c:v>Landing</c:v>
                </c:pt>
                <c:pt idx="2">
                  <c:v>Approach</c:v>
                </c:pt>
                <c:pt idx="3">
                  <c:v>Taxi</c:v>
                </c:pt>
                <c:pt idx="4">
                  <c:v>Takeoff</c:v>
                </c:pt>
                <c:pt idx="5">
                  <c:v>Initial Climb</c:v>
                </c:pt>
                <c:pt idx="6">
                  <c:v>Standing</c:v>
                </c:pt>
              </c:strCache>
            </c:strRef>
          </c:cat>
          <c:val>
            <c:numRef>
              <c:f>Part135_NonSched_FixedWing_Phas!$B$3:$B$9</c:f>
              <c:numCache>
                <c:formatCode>General</c:formatCode>
                <c:ptCount val="7"/>
                <c:pt idx="0">
                  <c:v>2</c:v>
                </c:pt>
                <c:pt idx="1">
                  <c:v>0</c:v>
                </c:pt>
                <c:pt idx="2">
                  <c:v>1</c:v>
                </c:pt>
                <c:pt idx="3">
                  <c:v>0</c:v>
                </c:pt>
                <c:pt idx="4">
                  <c:v>0</c:v>
                </c:pt>
                <c:pt idx="5">
                  <c:v>0</c:v>
                </c:pt>
                <c:pt idx="6">
                  <c:v>0</c:v>
                </c:pt>
              </c:numCache>
            </c:numRef>
          </c:val>
          <c:extLst>
            <c:ext xmlns:c16="http://schemas.microsoft.com/office/drawing/2014/chart" uri="{C3380CC4-5D6E-409C-BE32-E72D297353CC}">
              <c16:uniqueId val="{00000002-A010-453D-B9FC-29E5E9428344}"/>
            </c:ext>
          </c:extLst>
        </c:ser>
        <c:ser>
          <c:idx val="1"/>
          <c:order val="1"/>
          <c:tx>
            <c:strRef>
              <c:f>Part135_NonSched_FixedWing_Phas!$C$2</c:f>
              <c:strCache>
                <c:ptCount val="1"/>
                <c:pt idx="0">
                  <c:v>Non-Fatal</c:v>
                </c:pt>
              </c:strCache>
            </c:strRef>
          </c:tx>
          <c:invertIfNegative val="0"/>
          <c:cat>
            <c:strRef>
              <c:f>Part135_NonSched_FixedWing_Phas!$A$3:$A$9</c:f>
              <c:strCache>
                <c:ptCount val="7"/>
                <c:pt idx="0">
                  <c:v>En Route</c:v>
                </c:pt>
                <c:pt idx="1">
                  <c:v>Landing</c:v>
                </c:pt>
                <c:pt idx="2">
                  <c:v>Approach</c:v>
                </c:pt>
                <c:pt idx="3">
                  <c:v>Taxi</c:v>
                </c:pt>
                <c:pt idx="4">
                  <c:v>Takeoff</c:v>
                </c:pt>
                <c:pt idx="5">
                  <c:v>Initial Climb</c:v>
                </c:pt>
                <c:pt idx="6">
                  <c:v>Standing</c:v>
                </c:pt>
              </c:strCache>
            </c:strRef>
          </c:cat>
          <c:val>
            <c:numRef>
              <c:f>Part135_NonSched_FixedWing_Phas!$C$3:$C$9</c:f>
              <c:numCache>
                <c:formatCode>General</c:formatCode>
                <c:ptCount val="7"/>
                <c:pt idx="0">
                  <c:v>4</c:v>
                </c:pt>
                <c:pt idx="1">
                  <c:v>6</c:v>
                </c:pt>
                <c:pt idx="2">
                  <c:v>3</c:v>
                </c:pt>
                <c:pt idx="3">
                  <c:v>4</c:v>
                </c:pt>
                <c:pt idx="4">
                  <c:v>3</c:v>
                </c:pt>
                <c:pt idx="5">
                  <c:v>1</c:v>
                </c:pt>
                <c:pt idx="6">
                  <c:v>1</c:v>
                </c:pt>
              </c:numCache>
            </c:numRef>
          </c:val>
          <c:extLst>
            <c:ext xmlns:c16="http://schemas.microsoft.com/office/drawing/2014/chart" uri="{C3380CC4-5D6E-409C-BE32-E72D297353CC}">
              <c16:uniqueId val="{00000003-A010-453D-B9FC-29E5E9428344}"/>
            </c:ext>
          </c:extLst>
        </c:ser>
        <c:dLbls>
          <c:showLegendKey val="0"/>
          <c:showVal val="0"/>
          <c:showCatName val="0"/>
          <c:showSerName val="0"/>
          <c:showPercent val="0"/>
          <c:showBubbleSize val="0"/>
        </c:dLbls>
        <c:gapWidth val="150"/>
        <c:overlap val="100"/>
        <c:axId val="385095960"/>
        <c:axId val="385095632"/>
      </c:barChart>
      <c:catAx>
        <c:axId val="385095960"/>
        <c:scaling>
          <c:orientation val="maxMin"/>
        </c:scaling>
        <c:delete val="0"/>
        <c:axPos val="l"/>
        <c:title>
          <c:tx>
            <c:strRef>
              <c:f>Part135_NonSched_FixedWing_Phas!$A$2</c:f>
              <c:strCache>
                <c:ptCount val="1"/>
                <c:pt idx="0">
                  <c:v>Phase of Flight</c:v>
                </c:pt>
              </c:strCache>
            </c:strRef>
          </c:tx>
          <c:overlay val="0"/>
        </c:title>
        <c:numFmt formatCode="General" sourceLinked="1"/>
        <c:majorTickMark val="out"/>
        <c:minorTickMark val="none"/>
        <c:tickLblPos val="nextTo"/>
        <c:crossAx val="385095632"/>
        <c:crosses val="autoZero"/>
        <c:auto val="1"/>
        <c:lblAlgn val="ctr"/>
        <c:lblOffset val="100"/>
        <c:noMultiLvlLbl val="0"/>
      </c:catAx>
      <c:valAx>
        <c:axId val="385095632"/>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385095960"/>
        <c:crosses val="max"/>
        <c:crossBetween val="between"/>
      </c:valAx>
    </c:plotArea>
    <c:legend>
      <c:legendPos val="tr"/>
      <c:layout>
        <c:manualLayout>
          <c:xMode val="edge"/>
          <c:yMode val="edge"/>
          <c:x val="0.69287578740157485"/>
          <c:y val="0.65944000000000003"/>
          <c:w val="0.27962421259842518"/>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Non-Scheduled Part 135 Accidents (Helicopters), 2015</a:t>
            </a:r>
          </a:p>
        </c:rich>
      </c:tx>
      <c:overlay val="0"/>
    </c:title>
    <c:autoTitleDeleted val="0"/>
    <c:plotArea>
      <c:layout/>
      <c:barChart>
        <c:barDir val="bar"/>
        <c:grouping val="stacked"/>
        <c:varyColors val="0"/>
        <c:ser>
          <c:idx val="0"/>
          <c:order val="0"/>
          <c:tx>
            <c:strRef>
              <c:f>Part135_NonSched_Heli_DefiningE!$B$2</c:f>
              <c:strCache>
                <c:ptCount val="1"/>
                <c:pt idx="0">
                  <c:v>Fatal</c:v>
                </c:pt>
              </c:strCache>
            </c:strRef>
          </c:tx>
          <c:invertIfNegative val="0"/>
          <c:cat>
            <c:strRef>
              <c:f>Part135_NonSched_Heli_DefiningE!$A$3:$A$9</c:f>
              <c:strCache>
                <c:ptCount val="7"/>
                <c:pt idx="0">
                  <c:v>System Malfunction (Non-Powerplant)</c:v>
                </c:pt>
                <c:pt idx="1">
                  <c:v>Loss of Control-Inflight</c:v>
                </c:pt>
                <c:pt idx="2">
                  <c:v>Low Altitude Operations</c:v>
                </c:pt>
                <c:pt idx="3">
                  <c:v>Unintended Flight in IMC</c:v>
                </c:pt>
                <c:pt idx="4">
                  <c:v>Aerodrome</c:v>
                </c:pt>
                <c:pt idx="5">
                  <c:v>Loss of Control-Ground</c:v>
                </c:pt>
                <c:pt idx="6">
                  <c:v>Other</c:v>
                </c:pt>
              </c:strCache>
            </c:strRef>
          </c:cat>
          <c:val>
            <c:numRef>
              <c:f>Part135_NonSched_Heli_DefiningE!$B$3:$B$9</c:f>
              <c:numCache>
                <c:formatCode>General</c:formatCode>
                <c:ptCount val="7"/>
                <c:pt idx="0">
                  <c:v>0</c:v>
                </c:pt>
                <c:pt idx="1">
                  <c:v>2</c:v>
                </c:pt>
                <c:pt idx="2">
                  <c:v>1</c:v>
                </c:pt>
                <c:pt idx="3">
                  <c:v>1</c:v>
                </c:pt>
                <c:pt idx="4">
                  <c:v>0</c:v>
                </c:pt>
                <c:pt idx="5">
                  <c:v>0</c:v>
                </c:pt>
                <c:pt idx="6">
                  <c:v>0</c:v>
                </c:pt>
              </c:numCache>
            </c:numRef>
          </c:val>
          <c:extLst>
            <c:ext xmlns:c16="http://schemas.microsoft.com/office/drawing/2014/chart" uri="{C3380CC4-5D6E-409C-BE32-E72D297353CC}">
              <c16:uniqueId val="{00000002-5F89-4B03-89F2-623DCC0FECF5}"/>
            </c:ext>
          </c:extLst>
        </c:ser>
        <c:ser>
          <c:idx val="1"/>
          <c:order val="1"/>
          <c:tx>
            <c:strRef>
              <c:f>Part135_NonSched_Heli_DefiningE!$C$2</c:f>
              <c:strCache>
                <c:ptCount val="1"/>
                <c:pt idx="0">
                  <c:v>Non-Fatal</c:v>
                </c:pt>
              </c:strCache>
            </c:strRef>
          </c:tx>
          <c:invertIfNegative val="0"/>
          <c:cat>
            <c:strRef>
              <c:f>Part135_NonSched_Heli_DefiningE!$A$3:$A$9</c:f>
              <c:strCache>
                <c:ptCount val="7"/>
                <c:pt idx="0">
                  <c:v>System Malfunction (Non-Powerplant)</c:v>
                </c:pt>
                <c:pt idx="1">
                  <c:v>Loss of Control-Inflight</c:v>
                </c:pt>
                <c:pt idx="2">
                  <c:v>Low Altitude Operations</c:v>
                </c:pt>
                <c:pt idx="3">
                  <c:v>Unintended Flight in IMC</c:v>
                </c:pt>
                <c:pt idx="4">
                  <c:v>Aerodrome</c:v>
                </c:pt>
                <c:pt idx="5">
                  <c:v>Loss of Control-Ground</c:v>
                </c:pt>
                <c:pt idx="6">
                  <c:v>Other</c:v>
                </c:pt>
              </c:strCache>
            </c:strRef>
          </c:cat>
          <c:val>
            <c:numRef>
              <c:f>Part135_NonSched_Heli_DefiningE!$C$3:$C$9</c:f>
              <c:numCache>
                <c:formatCode>General</c:formatCode>
                <c:ptCount val="7"/>
                <c:pt idx="0">
                  <c:v>5</c:v>
                </c:pt>
                <c:pt idx="1">
                  <c:v>1</c:v>
                </c:pt>
                <c:pt idx="2">
                  <c:v>0</c:v>
                </c:pt>
                <c:pt idx="3">
                  <c:v>0</c:v>
                </c:pt>
                <c:pt idx="4">
                  <c:v>1</c:v>
                </c:pt>
                <c:pt idx="5">
                  <c:v>1</c:v>
                </c:pt>
                <c:pt idx="6">
                  <c:v>2</c:v>
                </c:pt>
              </c:numCache>
            </c:numRef>
          </c:val>
          <c:extLst>
            <c:ext xmlns:c16="http://schemas.microsoft.com/office/drawing/2014/chart" uri="{C3380CC4-5D6E-409C-BE32-E72D297353CC}">
              <c16:uniqueId val="{00000003-5F89-4B03-89F2-623DCC0FECF5}"/>
            </c:ext>
          </c:extLst>
        </c:ser>
        <c:dLbls>
          <c:showLegendKey val="0"/>
          <c:showVal val="0"/>
          <c:showCatName val="0"/>
          <c:showSerName val="0"/>
          <c:showPercent val="0"/>
          <c:showBubbleSize val="0"/>
        </c:dLbls>
        <c:gapWidth val="150"/>
        <c:overlap val="100"/>
        <c:axId val="382580552"/>
        <c:axId val="382580880"/>
      </c:barChart>
      <c:catAx>
        <c:axId val="382580552"/>
        <c:scaling>
          <c:orientation val="maxMin"/>
        </c:scaling>
        <c:delete val="0"/>
        <c:axPos val="l"/>
        <c:title>
          <c:tx>
            <c:strRef>
              <c:f>Part135_NonSched_Heli_DefiningE!$A$2</c:f>
              <c:strCache>
                <c:ptCount val="1"/>
                <c:pt idx="0">
                  <c:v>Defining Event</c:v>
                </c:pt>
              </c:strCache>
            </c:strRef>
          </c:tx>
          <c:overlay val="0"/>
        </c:title>
        <c:numFmt formatCode="General" sourceLinked="1"/>
        <c:majorTickMark val="out"/>
        <c:minorTickMark val="none"/>
        <c:tickLblPos val="nextTo"/>
        <c:crossAx val="382580880"/>
        <c:crosses val="autoZero"/>
        <c:auto val="1"/>
        <c:lblAlgn val="ctr"/>
        <c:lblOffset val="100"/>
        <c:noMultiLvlLbl val="0"/>
      </c:catAx>
      <c:valAx>
        <c:axId val="382580880"/>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382580552"/>
        <c:crosses val="max"/>
        <c:crossBetween val="between"/>
      </c:valAx>
    </c:plotArea>
    <c:legend>
      <c:legendPos val="tr"/>
      <c:layout>
        <c:manualLayout>
          <c:xMode val="edge"/>
          <c:yMode val="edge"/>
          <c:x val="0.72787578740157488"/>
          <c:y val="0.64744000000000013"/>
          <c:w val="0.23462421259842514"/>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Non-Scheduled Part 135 Accidents (Helicopters), 2015</a:t>
            </a:r>
          </a:p>
        </c:rich>
      </c:tx>
      <c:overlay val="0"/>
    </c:title>
    <c:autoTitleDeleted val="0"/>
    <c:plotArea>
      <c:layout/>
      <c:barChart>
        <c:barDir val="bar"/>
        <c:grouping val="stacked"/>
        <c:varyColors val="0"/>
        <c:ser>
          <c:idx val="0"/>
          <c:order val="0"/>
          <c:tx>
            <c:strRef>
              <c:f>Part135_NonSched_Heli_PhaseOfFl!$B$2</c:f>
              <c:strCache>
                <c:ptCount val="1"/>
                <c:pt idx="0">
                  <c:v>Fatal</c:v>
                </c:pt>
              </c:strCache>
            </c:strRef>
          </c:tx>
          <c:invertIfNegative val="0"/>
          <c:cat>
            <c:strRef>
              <c:f>Part135_NonSched_Heli_PhaseOfFl!$A$3:$A$7</c:f>
              <c:strCache>
                <c:ptCount val="5"/>
                <c:pt idx="0">
                  <c:v>En Route</c:v>
                </c:pt>
                <c:pt idx="1">
                  <c:v>Maneuvering</c:v>
                </c:pt>
                <c:pt idx="2">
                  <c:v>Standing</c:v>
                </c:pt>
                <c:pt idx="3">
                  <c:v>Takeoff</c:v>
                </c:pt>
                <c:pt idx="4">
                  <c:v>Landing</c:v>
                </c:pt>
              </c:strCache>
            </c:strRef>
          </c:cat>
          <c:val>
            <c:numRef>
              <c:f>Part135_NonSched_Heli_PhaseOfFl!$B$3:$B$7</c:f>
              <c:numCache>
                <c:formatCode>General</c:formatCode>
                <c:ptCount val="5"/>
                <c:pt idx="0">
                  <c:v>2</c:v>
                </c:pt>
                <c:pt idx="1">
                  <c:v>1</c:v>
                </c:pt>
                <c:pt idx="2">
                  <c:v>0</c:v>
                </c:pt>
                <c:pt idx="3">
                  <c:v>1</c:v>
                </c:pt>
                <c:pt idx="4">
                  <c:v>0</c:v>
                </c:pt>
              </c:numCache>
            </c:numRef>
          </c:val>
          <c:extLst>
            <c:ext xmlns:c16="http://schemas.microsoft.com/office/drawing/2014/chart" uri="{C3380CC4-5D6E-409C-BE32-E72D297353CC}">
              <c16:uniqueId val="{00000002-BD47-48FC-AB57-760575A5E61B}"/>
            </c:ext>
          </c:extLst>
        </c:ser>
        <c:ser>
          <c:idx val="1"/>
          <c:order val="1"/>
          <c:tx>
            <c:strRef>
              <c:f>Part135_NonSched_Heli_PhaseOfFl!$C$2</c:f>
              <c:strCache>
                <c:ptCount val="1"/>
                <c:pt idx="0">
                  <c:v>Non-Fatal</c:v>
                </c:pt>
              </c:strCache>
            </c:strRef>
          </c:tx>
          <c:invertIfNegative val="0"/>
          <c:cat>
            <c:strRef>
              <c:f>Part135_NonSched_Heli_PhaseOfFl!$A$3:$A$7</c:f>
              <c:strCache>
                <c:ptCount val="5"/>
                <c:pt idx="0">
                  <c:v>En Route</c:v>
                </c:pt>
                <c:pt idx="1">
                  <c:v>Maneuvering</c:v>
                </c:pt>
                <c:pt idx="2">
                  <c:v>Standing</c:v>
                </c:pt>
                <c:pt idx="3">
                  <c:v>Takeoff</c:v>
                </c:pt>
                <c:pt idx="4">
                  <c:v>Landing</c:v>
                </c:pt>
              </c:strCache>
            </c:strRef>
          </c:cat>
          <c:val>
            <c:numRef>
              <c:f>Part135_NonSched_Heli_PhaseOfFl!$C$3:$C$7</c:f>
              <c:numCache>
                <c:formatCode>General</c:formatCode>
                <c:ptCount val="5"/>
                <c:pt idx="0">
                  <c:v>3</c:v>
                </c:pt>
                <c:pt idx="1">
                  <c:v>2</c:v>
                </c:pt>
                <c:pt idx="2">
                  <c:v>3</c:v>
                </c:pt>
                <c:pt idx="3">
                  <c:v>1</c:v>
                </c:pt>
                <c:pt idx="4">
                  <c:v>1</c:v>
                </c:pt>
              </c:numCache>
            </c:numRef>
          </c:val>
          <c:extLst>
            <c:ext xmlns:c16="http://schemas.microsoft.com/office/drawing/2014/chart" uri="{C3380CC4-5D6E-409C-BE32-E72D297353CC}">
              <c16:uniqueId val="{00000003-BD47-48FC-AB57-760575A5E61B}"/>
            </c:ext>
          </c:extLst>
        </c:ser>
        <c:dLbls>
          <c:showLegendKey val="0"/>
          <c:showVal val="0"/>
          <c:showCatName val="0"/>
          <c:showSerName val="0"/>
          <c:showPercent val="0"/>
          <c:showBubbleSize val="0"/>
        </c:dLbls>
        <c:gapWidth val="150"/>
        <c:overlap val="100"/>
        <c:axId val="385875152"/>
        <c:axId val="385869576"/>
      </c:barChart>
      <c:catAx>
        <c:axId val="385875152"/>
        <c:scaling>
          <c:orientation val="maxMin"/>
        </c:scaling>
        <c:delete val="0"/>
        <c:axPos val="l"/>
        <c:title>
          <c:tx>
            <c:strRef>
              <c:f>Part135_NonSched_Heli_PhaseOfFl!$A$2</c:f>
              <c:strCache>
                <c:ptCount val="1"/>
                <c:pt idx="0">
                  <c:v>Phase of Flight</c:v>
                </c:pt>
              </c:strCache>
            </c:strRef>
          </c:tx>
          <c:overlay val="0"/>
        </c:title>
        <c:numFmt formatCode="General" sourceLinked="1"/>
        <c:majorTickMark val="out"/>
        <c:minorTickMark val="none"/>
        <c:tickLblPos val="nextTo"/>
        <c:crossAx val="385869576"/>
        <c:crosses val="autoZero"/>
        <c:auto val="1"/>
        <c:lblAlgn val="ctr"/>
        <c:lblOffset val="100"/>
        <c:noMultiLvlLbl val="0"/>
      </c:catAx>
      <c:valAx>
        <c:axId val="385869576"/>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385875152"/>
        <c:crosses val="max"/>
        <c:crossBetween val="between"/>
      </c:valAx>
    </c:plotArea>
    <c:legend>
      <c:legendPos val="tr"/>
      <c:layout>
        <c:manualLayout>
          <c:xMode val="edge"/>
          <c:yMode val="edge"/>
          <c:x val="0.69037578740157479"/>
          <c:y val="0.64744000000000013"/>
          <c:w val="0.26962421259842517"/>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Flight Hours, 2006-2015</a:t>
            </a:r>
          </a:p>
        </c:rich>
      </c:tx>
      <c:overlay val="0"/>
    </c:title>
    <c:autoTitleDeleted val="0"/>
    <c:plotArea>
      <c:layout/>
      <c:lineChart>
        <c:grouping val="standard"/>
        <c:varyColors val="0"/>
        <c:ser>
          <c:idx val="0"/>
          <c:order val="0"/>
          <c:tx>
            <c:strRef>
              <c:f>Part135_Scheduled_FlightHours!$B$2</c:f>
              <c:strCache>
                <c:ptCount val="1"/>
                <c:pt idx="0">
                  <c:v>Flight Hours (100,000s)</c:v>
                </c:pt>
              </c:strCache>
            </c:strRef>
          </c:tx>
          <c:marker>
            <c:symbol val="diamond"/>
            <c:size val="6"/>
          </c:marker>
          <c:cat>
            <c:numRef>
              <c:f>Part135_Scheduled_FlightHours!$A$3:$A$12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Part135_Scheduled_FlightHours!$B$3:$B$12</c:f>
              <c:numCache>
                <c:formatCode>General</c:formatCode>
                <c:ptCount val="10"/>
                <c:pt idx="0">
                  <c:v>3.0149499999999998</c:v>
                </c:pt>
                <c:pt idx="1">
                  <c:v>2.9170099999999999</c:v>
                </c:pt>
                <c:pt idx="2">
                  <c:v>2.9693900000000002</c:v>
                </c:pt>
                <c:pt idx="3">
                  <c:v>3.09545</c:v>
                </c:pt>
                <c:pt idx="4">
                  <c:v>3.1464799999999999</c:v>
                </c:pt>
                <c:pt idx="5">
                  <c:v>3.2563200000000001</c:v>
                </c:pt>
                <c:pt idx="6">
                  <c:v>3.2241599999999999</c:v>
                </c:pt>
                <c:pt idx="7">
                  <c:v>2.96102</c:v>
                </c:pt>
                <c:pt idx="8">
                  <c:v>3.2583099999999998</c:v>
                </c:pt>
                <c:pt idx="9">
                  <c:v>3.4693100000000001</c:v>
                </c:pt>
              </c:numCache>
            </c:numRef>
          </c:val>
          <c:smooth val="0"/>
          <c:extLst>
            <c:ext xmlns:c16="http://schemas.microsoft.com/office/drawing/2014/chart" uri="{C3380CC4-5D6E-409C-BE32-E72D297353CC}">
              <c16:uniqueId val="{00000002-E3F2-4293-A6DD-2D24C7C3214E}"/>
            </c:ext>
          </c:extLst>
        </c:ser>
        <c:dLbls>
          <c:showLegendKey val="0"/>
          <c:showVal val="0"/>
          <c:showCatName val="0"/>
          <c:showSerName val="0"/>
          <c:showPercent val="0"/>
          <c:showBubbleSize val="0"/>
        </c:dLbls>
        <c:marker val="1"/>
        <c:smooth val="0"/>
        <c:axId val="182126520"/>
        <c:axId val="182127504"/>
      </c:lineChart>
      <c:catAx>
        <c:axId val="182126520"/>
        <c:scaling>
          <c:orientation val="minMax"/>
        </c:scaling>
        <c:delete val="0"/>
        <c:axPos val="b"/>
        <c:title>
          <c:tx>
            <c:strRef>
              <c:f>Part135_Scheduled_FlightHours!$A$2</c:f>
              <c:strCache>
                <c:ptCount val="1"/>
                <c:pt idx="0">
                  <c:v>Calendar Year</c:v>
                </c:pt>
              </c:strCache>
            </c:strRef>
          </c:tx>
          <c:overlay val="0"/>
        </c:title>
        <c:numFmt formatCode="General" sourceLinked="1"/>
        <c:majorTickMark val="out"/>
        <c:minorTickMark val="none"/>
        <c:tickLblPos val="nextTo"/>
        <c:crossAx val="182127504"/>
        <c:crosses val="autoZero"/>
        <c:auto val="1"/>
        <c:lblAlgn val="ctr"/>
        <c:lblOffset val="100"/>
        <c:noMultiLvlLbl val="0"/>
      </c:catAx>
      <c:valAx>
        <c:axId val="182127504"/>
        <c:scaling>
          <c:orientation val="minMax"/>
          <c:min val="0"/>
        </c:scaling>
        <c:delete val="0"/>
        <c:axPos val="l"/>
        <c:title>
          <c:tx>
            <c:rich>
              <a:bodyPr/>
              <a:lstStyle/>
              <a:p>
                <a:pPr>
                  <a:defRPr/>
                </a:pPr>
                <a:r>
                  <a:rPr lang="en-US"/>
                  <a:t>Flight Hours (100,000s)</a:t>
                </a:r>
              </a:p>
            </c:rich>
          </c:tx>
          <c:overlay val="0"/>
        </c:title>
        <c:numFmt formatCode="#,##0.0" sourceLinked="0"/>
        <c:majorTickMark val="out"/>
        <c:minorTickMark val="none"/>
        <c:tickLblPos val="nextTo"/>
        <c:crossAx val="182126520"/>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Departures, 2006-2015</a:t>
            </a:r>
          </a:p>
        </c:rich>
      </c:tx>
      <c:overlay val="0"/>
    </c:title>
    <c:autoTitleDeleted val="0"/>
    <c:plotArea>
      <c:layout/>
      <c:lineChart>
        <c:grouping val="standard"/>
        <c:varyColors val="0"/>
        <c:ser>
          <c:idx val="0"/>
          <c:order val="0"/>
          <c:tx>
            <c:strRef>
              <c:f>Part135_Scheduled_Departures!$B$2</c:f>
              <c:strCache>
                <c:ptCount val="1"/>
                <c:pt idx="0">
                  <c:v>Departures (100,000s)</c:v>
                </c:pt>
              </c:strCache>
            </c:strRef>
          </c:tx>
          <c:marker>
            <c:symbol val="diamond"/>
            <c:size val="6"/>
          </c:marker>
          <c:cat>
            <c:numRef>
              <c:f>Part135_Scheduled_Departures!$A$3:$A$12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Part135_Scheduled_Departures!$B$3:$B$12</c:f>
              <c:numCache>
                <c:formatCode>General</c:formatCode>
                <c:ptCount val="10"/>
                <c:pt idx="0">
                  <c:v>5.6846399999999999</c:v>
                </c:pt>
                <c:pt idx="1">
                  <c:v>5.92577</c:v>
                </c:pt>
                <c:pt idx="2">
                  <c:v>5.8895499999999998</c:v>
                </c:pt>
                <c:pt idx="3">
                  <c:v>5.8918200000000001</c:v>
                </c:pt>
                <c:pt idx="4">
                  <c:v>6.05342</c:v>
                </c:pt>
                <c:pt idx="5">
                  <c:v>6.0789799999999996</c:v>
                </c:pt>
                <c:pt idx="6">
                  <c:v>6.0201399999999996</c:v>
                </c:pt>
                <c:pt idx="7">
                  <c:v>5.74946</c:v>
                </c:pt>
                <c:pt idx="8">
                  <c:v>5.9470499999999999</c:v>
                </c:pt>
                <c:pt idx="9">
                  <c:v>6.1344500000000002</c:v>
                </c:pt>
              </c:numCache>
            </c:numRef>
          </c:val>
          <c:smooth val="0"/>
          <c:extLst>
            <c:ext xmlns:c16="http://schemas.microsoft.com/office/drawing/2014/chart" uri="{C3380CC4-5D6E-409C-BE32-E72D297353CC}">
              <c16:uniqueId val="{00000002-27B5-4B0D-9EC4-FC86F9456AEA}"/>
            </c:ext>
          </c:extLst>
        </c:ser>
        <c:dLbls>
          <c:showLegendKey val="0"/>
          <c:showVal val="0"/>
          <c:showCatName val="0"/>
          <c:showSerName val="0"/>
          <c:showPercent val="0"/>
          <c:showBubbleSize val="0"/>
        </c:dLbls>
        <c:marker val="1"/>
        <c:smooth val="0"/>
        <c:axId val="377187424"/>
        <c:axId val="377188408"/>
      </c:lineChart>
      <c:catAx>
        <c:axId val="377187424"/>
        <c:scaling>
          <c:orientation val="minMax"/>
        </c:scaling>
        <c:delete val="0"/>
        <c:axPos val="b"/>
        <c:title>
          <c:tx>
            <c:strRef>
              <c:f>Part135_Scheduled_Departures!$A$2</c:f>
              <c:strCache>
                <c:ptCount val="1"/>
                <c:pt idx="0">
                  <c:v>Calendar Year</c:v>
                </c:pt>
              </c:strCache>
            </c:strRef>
          </c:tx>
          <c:overlay val="0"/>
        </c:title>
        <c:numFmt formatCode="General" sourceLinked="1"/>
        <c:majorTickMark val="out"/>
        <c:minorTickMark val="none"/>
        <c:tickLblPos val="nextTo"/>
        <c:crossAx val="377188408"/>
        <c:crosses val="autoZero"/>
        <c:auto val="1"/>
        <c:lblAlgn val="ctr"/>
        <c:lblOffset val="100"/>
        <c:noMultiLvlLbl val="0"/>
      </c:catAx>
      <c:valAx>
        <c:axId val="377188408"/>
        <c:scaling>
          <c:orientation val="minMax"/>
          <c:min val="0"/>
        </c:scaling>
        <c:delete val="0"/>
        <c:axPos val="l"/>
        <c:title>
          <c:tx>
            <c:rich>
              <a:bodyPr/>
              <a:lstStyle/>
              <a:p>
                <a:pPr>
                  <a:defRPr/>
                </a:pPr>
                <a:r>
                  <a:rPr lang="en-US"/>
                  <a:t>Departures (100,000s)</a:t>
                </a:r>
              </a:p>
            </c:rich>
          </c:tx>
          <c:overlay val="0"/>
        </c:title>
        <c:numFmt formatCode="General" sourceLinked="1"/>
        <c:majorTickMark val="out"/>
        <c:minorTickMark val="none"/>
        <c:tickLblPos val="nextTo"/>
        <c:crossAx val="377187424"/>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Scheduled Part 135 Accident Rate, 2006-2015</a:t>
            </a:r>
          </a:p>
        </c:rich>
      </c:tx>
      <c:overlay val="0"/>
    </c:title>
    <c:autoTitleDeleted val="0"/>
    <c:plotArea>
      <c:layout/>
      <c:lineChart>
        <c:grouping val="standard"/>
        <c:varyColors val="0"/>
        <c:ser>
          <c:idx val="1"/>
          <c:order val="0"/>
          <c:tx>
            <c:strRef>
              <c:f>Part135_Scheduled_AccRate!$C$2</c:f>
              <c:strCache>
                <c:ptCount val="1"/>
                <c:pt idx="0">
                  <c:v>Accidents per 100,000 Flight Hours</c:v>
                </c:pt>
              </c:strCache>
            </c:strRef>
          </c:tx>
          <c:spPr>
            <a:ln>
              <a:prstDash val="sysDash"/>
            </a:ln>
          </c:spPr>
          <c:cat>
            <c:numRef>
              <c:f>Part135_Scheduled_AccRate!$A$3:$A$12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Part135_Scheduled_AccRate!$C$3:$C$12</c:f>
              <c:numCache>
                <c:formatCode>General</c:formatCode>
                <c:ptCount val="10"/>
                <c:pt idx="0">
                  <c:v>0.99504137713726593</c:v>
                </c:pt>
                <c:pt idx="1">
                  <c:v>1.028450365271288</c:v>
                </c:pt>
                <c:pt idx="2">
                  <c:v>2.3573865339345792</c:v>
                </c:pt>
                <c:pt idx="3">
                  <c:v>0.64610961249575993</c:v>
                </c:pt>
                <c:pt idx="4">
                  <c:v>1.9068927817751899</c:v>
                </c:pt>
                <c:pt idx="5">
                  <c:v>1.2283805031446542</c:v>
                </c:pt>
                <c:pt idx="6">
                  <c:v>0.93047491439630792</c:v>
                </c:pt>
                <c:pt idx="7">
                  <c:v>2.0263287650877064</c:v>
                </c:pt>
                <c:pt idx="8">
                  <c:v>0.92072270594265126</c:v>
                </c:pt>
                <c:pt idx="9">
                  <c:v>1.1529670164960757</c:v>
                </c:pt>
              </c:numCache>
            </c:numRef>
          </c:val>
          <c:smooth val="0"/>
          <c:extLst>
            <c:ext xmlns:c16="http://schemas.microsoft.com/office/drawing/2014/chart" uri="{C3380CC4-5D6E-409C-BE32-E72D297353CC}">
              <c16:uniqueId val="{00000004-F9EC-4D09-AADF-9B551AB8164B}"/>
            </c:ext>
          </c:extLst>
        </c:ser>
        <c:ser>
          <c:idx val="0"/>
          <c:order val="1"/>
          <c:tx>
            <c:strRef>
              <c:f>Part135_Scheduled_AccRate!$B$2</c:f>
              <c:strCache>
                <c:ptCount val="1"/>
                <c:pt idx="0">
                  <c:v>Accidents per 100,000 Departures</c:v>
                </c:pt>
              </c:strCache>
            </c:strRef>
          </c:tx>
          <c:marker>
            <c:symbol val="diamond"/>
            <c:size val="6"/>
          </c:marker>
          <c:cat>
            <c:numRef>
              <c:f>Part135_Scheduled_AccRate!$A$3:$A$12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Part135_Scheduled_AccRate!$B$3:$B$12</c:f>
              <c:numCache>
                <c:formatCode>General</c:formatCode>
                <c:ptCount val="10"/>
                <c:pt idx="0">
                  <c:v>0.52773790424723466</c:v>
                </c:pt>
                <c:pt idx="1">
                  <c:v>0.50626332105363525</c:v>
                </c:pt>
                <c:pt idx="2">
                  <c:v>1.1885458141963308</c:v>
                </c:pt>
                <c:pt idx="3">
                  <c:v>0.33945368324219</c:v>
                </c:pt>
                <c:pt idx="4">
                  <c:v>0.99117523647789185</c:v>
                </c:pt>
                <c:pt idx="5">
                  <c:v>0.65800512585993043</c:v>
                </c:pt>
                <c:pt idx="6">
                  <c:v>0.49832728142534893</c:v>
                </c:pt>
                <c:pt idx="7">
                  <c:v>1.0435762662928345</c:v>
                </c:pt>
                <c:pt idx="8">
                  <c:v>0.50445178702045557</c:v>
                </c:pt>
                <c:pt idx="9">
                  <c:v>0.65205519647238142</c:v>
                </c:pt>
              </c:numCache>
            </c:numRef>
          </c:val>
          <c:smooth val="0"/>
          <c:extLst>
            <c:ext xmlns:c16="http://schemas.microsoft.com/office/drawing/2014/chart" uri="{C3380CC4-5D6E-409C-BE32-E72D297353CC}">
              <c16:uniqueId val="{00000003-F9EC-4D09-AADF-9B551AB8164B}"/>
            </c:ext>
          </c:extLst>
        </c:ser>
        <c:dLbls>
          <c:showLegendKey val="0"/>
          <c:showVal val="0"/>
          <c:showCatName val="0"/>
          <c:showSerName val="0"/>
          <c:showPercent val="0"/>
          <c:showBubbleSize val="0"/>
        </c:dLbls>
        <c:marker val="1"/>
        <c:smooth val="0"/>
        <c:axId val="378393760"/>
        <c:axId val="378395400"/>
      </c:lineChart>
      <c:catAx>
        <c:axId val="378393760"/>
        <c:scaling>
          <c:orientation val="minMax"/>
        </c:scaling>
        <c:delete val="0"/>
        <c:axPos val="b"/>
        <c:title>
          <c:tx>
            <c:strRef>
              <c:f>Part135_Scheduled_AccRate!$A$2</c:f>
              <c:strCache>
                <c:ptCount val="1"/>
                <c:pt idx="0">
                  <c:v>Calendar Year</c:v>
                </c:pt>
              </c:strCache>
            </c:strRef>
          </c:tx>
          <c:overlay val="0"/>
        </c:title>
        <c:numFmt formatCode="General" sourceLinked="1"/>
        <c:majorTickMark val="out"/>
        <c:minorTickMark val="none"/>
        <c:tickLblPos val="nextTo"/>
        <c:crossAx val="378395400"/>
        <c:crosses val="autoZero"/>
        <c:auto val="1"/>
        <c:lblAlgn val="ctr"/>
        <c:lblOffset val="100"/>
        <c:noMultiLvlLbl val="0"/>
      </c:catAx>
      <c:valAx>
        <c:axId val="378395400"/>
        <c:scaling>
          <c:orientation val="minMax"/>
          <c:max val="3"/>
          <c:min val="0"/>
        </c:scaling>
        <c:delete val="0"/>
        <c:axPos val="l"/>
        <c:title>
          <c:tx>
            <c:rich>
              <a:bodyPr/>
              <a:lstStyle/>
              <a:p>
                <a:pPr>
                  <a:defRPr/>
                </a:pPr>
                <a:r>
                  <a:rPr lang="en-US"/>
                  <a:t>Accidents per 100,000 Departures / Flight Hours</a:t>
                </a:r>
              </a:p>
            </c:rich>
          </c:tx>
          <c:overlay val="0"/>
        </c:title>
        <c:numFmt formatCode="#,##0.0" sourceLinked="0"/>
        <c:majorTickMark val="out"/>
        <c:minorTickMark val="none"/>
        <c:tickLblPos val="nextTo"/>
        <c:crossAx val="378393760"/>
        <c:crosses val="autoZero"/>
        <c:crossBetween val="between"/>
      </c:valAx>
    </c:plotArea>
    <c:legend>
      <c:legendPos val="tr"/>
      <c:layout>
        <c:manualLayout>
          <c:xMode val="edge"/>
          <c:yMode val="edge"/>
          <c:x val="0.48391161417322837"/>
          <c:y val="0.11372"/>
          <c:w val="0.50108838582677162"/>
          <c:h val="0.16132661417322833"/>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Defining Event for Scheduled Part 135 Accidents, 2015</a:t>
            </a:r>
          </a:p>
        </c:rich>
      </c:tx>
      <c:overlay val="0"/>
    </c:title>
    <c:autoTitleDeleted val="0"/>
    <c:plotArea>
      <c:layout/>
      <c:barChart>
        <c:barDir val="bar"/>
        <c:grouping val="stacked"/>
        <c:varyColors val="0"/>
        <c:ser>
          <c:idx val="0"/>
          <c:order val="0"/>
          <c:tx>
            <c:strRef>
              <c:f>Part135_Scheduled_DefiningEvent!$B$2</c:f>
              <c:strCache>
                <c:ptCount val="1"/>
                <c:pt idx="0">
                  <c:v>Fatal</c:v>
                </c:pt>
              </c:strCache>
            </c:strRef>
          </c:tx>
          <c:invertIfNegative val="0"/>
          <c:cat>
            <c:strRef>
              <c:f>Part135_Scheduled_DefiningEvent!$A$3:$A$6</c:f>
              <c:strCache>
                <c:ptCount val="4"/>
                <c:pt idx="0">
                  <c:v>Controlled Flight Into Terrain</c:v>
                </c:pt>
                <c:pt idx="1">
                  <c:v>Abrupt Maneuver</c:v>
                </c:pt>
                <c:pt idx="2">
                  <c:v>Loss of Control-Ground</c:v>
                </c:pt>
                <c:pt idx="3">
                  <c:v>Wind Shear or Thunderstorm</c:v>
                </c:pt>
              </c:strCache>
            </c:strRef>
          </c:cat>
          <c:val>
            <c:numRef>
              <c:f>Part135_Scheduled_DefiningEvent!$B$3:$B$6</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2-933E-460C-AC25-30DFC72C3B16}"/>
            </c:ext>
          </c:extLst>
        </c:ser>
        <c:ser>
          <c:idx val="1"/>
          <c:order val="1"/>
          <c:tx>
            <c:strRef>
              <c:f>Part135_Scheduled_DefiningEvent!$C$2</c:f>
              <c:strCache>
                <c:ptCount val="1"/>
                <c:pt idx="0">
                  <c:v>Non-Fatal</c:v>
                </c:pt>
              </c:strCache>
            </c:strRef>
          </c:tx>
          <c:invertIfNegative val="0"/>
          <c:cat>
            <c:strRef>
              <c:f>Part135_Scheduled_DefiningEvent!$A$3:$A$6</c:f>
              <c:strCache>
                <c:ptCount val="4"/>
                <c:pt idx="0">
                  <c:v>Controlled Flight Into Terrain</c:v>
                </c:pt>
                <c:pt idx="1">
                  <c:v>Abrupt Maneuver</c:v>
                </c:pt>
                <c:pt idx="2">
                  <c:v>Loss of Control-Ground</c:v>
                </c:pt>
                <c:pt idx="3">
                  <c:v>Wind Shear or Thunderstorm</c:v>
                </c:pt>
              </c:strCache>
            </c:strRef>
          </c:cat>
          <c:val>
            <c:numRef>
              <c:f>Part135_Scheduled_DefiningEvent!$C$3:$C$6</c:f>
              <c:numCache>
                <c:formatCode>General</c:formatCode>
                <c:ptCount val="4"/>
                <c:pt idx="0">
                  <c:v>0</c:v>
                </c:pt>
                <c:pt idx="1">
                  <c:v>1</c:v>
                </c:pt>
                <c:pt idx="2">
                  <c:v>1</c:v>
                </c:pt>
                <c:pt idx="3">
                  <c:v>1</c:v>
                </c:pt>
              </c:numCache>
            </c:numRef>
          </c:val>
          <c:extLst>
            <c:ext xmlns:c16="http://schemas.microsoft.com/office/drawing/2014/chart" uri="{C3380CC4-5D6E-409C-BE32-E72D297353CC}">
              <c16:uniqueId val="{00000003-933E-460C-AC25-30DFC72C3B16}"/>
            </c:ext>
          </c:extLst>
        </c:ser>
        <c:dLbls>
          <c:showLegendKey val="0"/>
          <c:showVal val="0"/>
          <c:showCatName val="0"/>
          <c:showSerName val="0"/>
          <c:showPercent val="0"/>
          <c:showBubbleSize val="0"/>
        </c:dLbls>
        <c:gapWidth val="150"/>
        <c:overlap val="100"/>
        <c:axId val="379157584"/>
        <c:axId val="379153320"/>
      </c:barChart>
      <c:catAx>
        <c:axId val="379157584"/>
        <c:scaling>
          <c:orientation val="maxMin"/>
        </c:scaling>
        <c:delete val="0"/>
        <c:axPos val="l"/>
        <c:title>
          <c:tx>
            <c:strRef>
              <c:f>Part135_Scheduled_DefiningEvent!$A$2</c:f>
              <c:strCache>
                <c:ptCount val="1"/>
                <c:pt idx="0">
                  <c:v>Defining Event</c:v>
                </c:pt>
              </c:strCache>
            </c:strRef>
          </c:tx>
          <c:overlay val="0"/>
        </c:title>
        <c:numFmt formatCode="General" sourceLinked="1"/>
        <c:majorTickMark val="out"/>
        <c:minorTickMark val="none"/>
        <c:tickLblPos val="nextTo"/>
        <c:crossAx val="379153320"/>
        <c:crosses val="autoZero"/>
        <c:auto val="1"/>
        <c:lblAlgn val="ctr"/>
        <c:lblOffset val="100"/>
        <c:noMultiLvlLbl val="0"/>
      </c:catAx>
      <c:valAx>
        <c:axId val="379153320"/>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379157584"/>
        <c:crosses val="max"/>
        <c:crossBetween val="between"/>
        <c:majorUnit val="1"/>
      </c:valAx>
    </c:plotArea>
    <c:legend>
      <c:legendPos val="tr"/>
      <c:layout>
        <c:manualLayout>
          <c:xMode val="edge"/>
          <c:yMode val="edge"/>
          <c:x val="0.69287578740157485"/>
          <c:y val="0.52151624974914113"/>
          <c:w val="0.25962421259842522"/>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Phase of Flight for Scheduled Part 135 Accidents, 2015</a:t>
            </a:r>
          </a:p>
        </c:rich>
      </c:tx>
      <c:overlay val="0"/>
    </c:title>
    <c:autoTitleDeleted val="0"/>
    <c:plotArea>
      <c:layout/>
      <c:barChart>
        <c:barDir val="bar"/>
        <c:grouping val="stacked"/>
        <c:varyColors val="0"/>
        <c:ser>
          <c:idx val="0"/>
          <c:order val="0"/>
          <c:tx>
            <c:strRef>
              <c:f>Part135_Scheduled_PhaseOfFlight!$B$2</c:f>
              <c:strCache>
                <c:ptCount val="1"/>
                <c:pt idx="0">
                  <c:v>Fatal</c:v>
                </c:pt>
              </c:strCache>
            </c:strRef>
          </c:tx>
          <c:invertIfNegative val="0"/>
          <c:cat>
            <c:strRef>
              <c:f>Part135_Scheduled_PhaseOfFlight!$A$3:$A$5</c:f>
              <c:strCache>
                <c:ptCount val="3"/>
                <c:pt idx="0">
                  <c:v>Taxi</c:v>
                </c:pt>
                <c:pt idx="1">
                  <c:v>En Route</c:v>
                </c:pt>
                <c:pt idx="2">
                  <c:v>Landing</c:v>
                </c:pt>
              </c:strCache>
            </c:strRef>
          </c:cat>
          <c:val>
            <c:numRef>
              <c:f>Part135_Scheduled_PhaseOfFlight!$B$3:$B$5</c:f>
              <c:numCache>
                <c:formatCode>General</c:formatCode>
                <c:ptCount val="3"/>
                <c:pt idx="0">
                  <c:v>0</c:v>
                </c:pt>
                <c:pt idx="1">
                  <c:v>1</c:v>
                </c:pt>
                <c:pt idx="2">
                  <c:v>0</c:v>
                </c:pt>
              </c:numCache>
            </c:numRef>
          </c:val>
          <c:extLst>
            <c:ext xmlns:c16="http://schemas.microsoft.com/office/drawing/2014/chart" uri="{C3380CC4-5D6E-409C-BE32-E72D297353CC}">
              <c16:uniqueId val="{00000002-BE73-4959-B3B0-B83479CC8669}"/>
            </c:ext>
          </c:extLst>
        </c:ser>
        <c:ser>
          <c:idx val="1"/>
          <c:order val="1"/>
          <c:tx>
            <c:strRef>
              <c:f>Part135_Scheduled_PhaseOfFlight!$C$2</c:f>
              <c:strCache>
                <c:ptCount val="1"/>
                <c:pt idx="0">
                  <c:v>Non-Fatal</c:v>
                </c:pt>
              </c:strCache>
            </c:strRef>
          </c:tx>
          <c:invertIfNegative val="0"/>
          <c:cat>
            <c:strRef>
              <c:f>Part135_Scheduled_PhaseOfFlight!$A$3:$A$5</c:f>
              <c:strCache>
                <c:ptCount val="3"/>
                <c:pt idx="0">
                  <c:v>Taxi</c:v>
                </c:pt>
                <c:pt idx="1">
                  <c:v>En Route</c:v>
                </c:pt>
                <c:pt idx="2">
                  <c:v>Landing</c:v>
                </c:pt>
              </c:strCache>
            </c:strRef>
          </c:cat>
          <c:val>
            <c:numRef>
              <c:f>Part135_Scheduled_PhaseOfFlight!$C$3:$C$5</c:f>
              <c:numCache>
                <c:formatCode>General</c:formatCode>
                <c:ptCount val="3"/>
                <c:pt idx="0">
                  <c:v>2</c:v>
                </c:pt>
                <c:pt idx="1">
                  <c:v>0</c:v>
                </c:pt>
                <c:pt idx="2">
                  <c:v>1</c:v>
                </c:pt>
              </c:numCache>
            </c:numRef>
          </c:val>
          <c:extLst>
            <c:ext xmlns:c16="http://schemas.microsoft.com/office/drawing/2014/chart" uri="{C3380CC4-5D6E-409C-BE32-E72D297353CC}">
              <c16:uniqueId val="{00000003-BE73-4959-B3B0-B83479CC8669}"/>
            </c:ext>
          </c:extLst>
        </c:ser>
        <c:dLbls>
          <c:showLegendKey val="0"/>
          <c:showVal val="0"/>
          <c:showCatName val="0"/>
          <c:showSerName val="0"/>
          <c:showPercent val="0"/>
          <c:showBubbleSize val="0"/>
        </c:dLbls>
        <c:gapWidth val="150"/>
        <c:overlap val="100"/>
        <c:axId val="378356392"/>
        <c:axId val="378358360"/>
      </c:barChart>
      <c:catAx>
        <c:axId val="378356392"/>
        <c:scaling>
          <c:orientation val="maxMin"/>
        </c:scaling>
        <c:delete val="0"/>
        <c:axPos val="l"/>
        <c:title>
          <c:tx>
            <c:strRef>
              <c:f>Part135_Scheduled_PhaseOfFlight!$A$2</c:f>
              <c:strCache>
                <c:ptCount val="1"/>
                <c:pt idx="0">
                  <c:v>Phase of Flight</c:v>
                </c:pt>
              </c:strCache>
            </c:strRef>
          </c:tx>
          <c:overlay val="0"/>
        </c:title>
        <c:numFmt formatCode="General" sourceLinked="1"/>
        <c:majorTickMark val="out"/>
        <c:minorTickMark val="none"/>
        <c:tickLblPos val="nextTo"/>
        <c:crossAx val="378358360"/>
        <c:crosses val="autoZero"/>
        <c:auto val="1"/>
        <c:lblAlgn val="ctr"/>
        <c:lblOffset val="100"/>
        <c:noMultiLvlLbl val="0"/>
      </c:catAx>
      <c:valAx>
        <c:axId val="378358360"/>
        <c:scaling>
          <c:orientation val="minMax"/>
          <c:min val="0"/>
        </c:scaling>
        <c:delete val="0"/>
        <c:axPos val="b"/>
        <c:title>
          <c:tx>
            <c:rich>
              <a:bodyPr/>
              <a:lstStyle/>
              <a:p>
                <a:pPr>
                  <a:defRPr/>
                </a:pPr>
                <a:r>
                  <a:rPr lang="en-US"/>
                  <a:t>Accident Aircraft</a:t>
                </a:r>
              </a:p>
            </c:rich>
          </c:tx>
          <c:overlay val="0"/>
        </c:title>
        <c:numFmt formatCode="General" sourceLinked="1"/>
        <c:majorTickMark val="out"/>
        <c:minorTickMark val="none"/>
        <c:tickLblPos val="nextTo"/>
        <c:crossAx val="378356392"/>
        <c:crosses val="max"/>
        <c:crossBetween val="between"/>
        <c:majorUnit val="1"/>
      </c:valAx>
    </c:plotArea>
    <c:legend>
      <c:legendPos val="tr"/>
      <c:layout>
        <c:manualLayout>
          <c:xMode val="edge"/>
          <c:yMode val="edge"/>
          <c:x val="0.69287578740157485"/>
          <c:y val="0.45482324192234591"/>
          <c:w val="0.27712421259842518"/>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Flight Hours, 2006-2015</a:t>
            </a:r>
          </a:p>
        </c:rich>
      </c:tx>
      <c:overlay val="0"/>
    </c:title>
    <c:autoTitleDeleted val="0"/>
    <c:plotArea>
      <c:layout/>
      <c:lineChart>
        <c:grouping val="standard"/>
        <c:varyColors val="0"/>
        <c:ser>
          <c:idx val="1"/>
          <c:order val="0"/>
          <c:tx>
            <c:strRef>
              <c:f>Part135_NonSched_FlightHours!$C$2</c:f>
              <c:strCache>
                <c:ptCount val="1"/>
                <c:pt idx="0">
                  <c:v>Fixed Wing</c:v>
                </c:pt>
              </c:strCache>
            </c:strRef>
          </c:tx>
          <c:spPr>
            <a:ln>
              <a:prstDash val="sysDash"/>
            </a:ln>
          </c:spPr>
          <c:cat>
            <c:strRef>
              <c:f>Part135_NonSched_FlightHours!$A$3:$A$12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Part135_NonSched_FlightHours!$C$3:$C$12</c:f>
              <c:numCache>
                <c:formatCode>General</c:formatCode>
                <c:ptCount val="10"/>
                <c:pt idx="0">
                  <c:v>25.442499999999999</c:v>
                </c:pt>
                <c:pt idx="1">
                  <c:v>29.493939999999998</c:v>
                </c:pt>
                <c:pt idx="2">
                  <c:v>19.759930000000001</c:v>
                </c:pt>
                <c:pt idx="3">
                  <c:v>18.41583</c:v>
                </c:pt>
                <c:pt idx="4">
                  <c:v>18.273060000000001</c:v>
                </c:pt>
                <c:pt idx="6">
                  <c:v>20.72373</c:v>
                </c:pt>
                <c:pt idx="7">
                  <c:v>22.59169</c:v>
                </c:pt>
                <c:pt idx="8">
                  <c:v>24.721309999999999</c:v>
                </c:pt>
                <c:pt idx="9">
                  <c:v>23.930479999999999</c:v>
                </c:pt>
              </c:numCache>
            </c:numRef>
          </c:val>
          <c:smooth val="0"/>
          <c:extLst>
            <c:ext xmlns:c16="http://schemas.microsoft.com/office/drawing/2014/chart" uri="{C3380CC4-5D6E-409C-BE32-E72D297353CC}">
              <c16:uniqueId val="{00000004-484D-4297-BB08-90187E42C42B}"/>
            </c:ext>
          </c:extLst>
        </c:ser>
        <c:ser>
          <c:idx val="0"/>
          <c:order val="1"/>
          <c:tx>
            <c:strRef>
              <c:f>Part135_NonSched_FlightHours!$B$2</c:f>
              <c:strCache>
                <c:ptCount val="1"/>
                <c:pt idx="0">
                  <c:v>Helicopter</c:v>
                </c:pt>
              </c:strCache>
            </c:strRef>
          </c:tx>
          <c:marker>
            <c:symbol val="diamond"/>
            <c:size val="6"/>
          </c:marker>
          <c:cat>
            <c:strRef>
              <c:f>Part135_NonSched_FlightHours!$A$3:$A$12</c:f>
              <c:strCache>
                <c:ptCount val="10"/>
                <c:pt idx="0">
                  <c:v>2006</c:v>
                </c:pt>
                <c:pt idx="1">
                  <c:v>2007</c:v>
                </c:pt>
                <c:pt idx="2">
                  <c:v>2008</c:v>
                </c:pt>
                <c:pt idx="3">
                  <c:v>2009</c:v>
                </c:pt>
                <c:pt idx="4">
                  <c:v>2010</c:v>
                </c:pt>
                <c:pt idx="5">
                  <c:v>2011*</c:v>
                </c:pt>
                <c:pt idx="6">
                  <c:v>2012</c:v>
                </c:pt>
                <c:pt idx="7">
                  <c:v>2013</c:v>
                </c:pt>
                <c:pt idx="8">
                  <c:v>2014</c:v>
                </c:pt>
                <c:pt idx="9">
                  <c:v>2015</c:v>
                </c:pt>
              </c:strCache>
            </c:strRef>
          </c:cat>
          <c:val>
            <c:numRef>
              <c:f>Part135_NonSched_FlightHours!$B$3:$B$12</c:f>
              <c:numCache>
                <c:formatCode>General</c:formatCode>
                <c:ptCount val="10"/>
                <c:pt idx="0">
                  <c:v>11.75342</c:v>
                </c:pt>
                <c:pt idx="1">
                  <c:v>10.41694</c:v>
                </c:pt>
                <c:pt idx="2">
                  <c:v>12.07732</c:v>
                </c:pt>
                <c:pt idx="3">
                  <c:v>10.412979999999999</c:v>
                </c:pt>
                <c:pt idx="4">
                  <c:v>12.56448</c:v>
                </c:pt>
                <c:pt idx="6">
                  <c:v>14.306509999999999</c:v>
                </c:pt>
                <c:pt idx="7">
                  <c:v>10.91357</c:v>
                </c:pt>
                <c:pt idx="8">
                  <c:v>11.38897</c:v>
                </c:pt>
                <c:pt idx="9">
                  <c:v>11.60622</c:v>
                </c:pt>
              </c:numCache>
            </c:numRef>
          </c:val>
          <c:smooth val="0"/>
          <c:extLst>
            <c:ext xmlns:c16="http://schemas.microsoft.com/office/drawing/2014/chart" uri="{C3380CC4-5D6E-409C-BE32-E72D297353CC}">
              <c16:uniqueId val="{00000003-484D-4297-BB08-90187E42C42B}"/>
            </c:ext>
          </c:extLst>
        </c:ser>
        <c:dLbls>
          <c:showLegendKey val="0"/>
          <c:showVal val="0"/>
          <c:showCatName val="0"/>
          <c:showSerName val="0"/>
          <c:showPercent val="0"/>
          <c:showBubbleSize val="0"/>
        </c:dLbls>
        <c:marker val="1"/>
        <c:smooth val="0"/>
        <c:axId val="183144096"/>
        <c:axId val="183145736"/>
      </c:lineChart>
      <c:catAx>
        <c:axId val="183144096"/>
        <c:scaling>
          <c:orientation val="minMax"/>
        </c:scaling>
        <c:delete val="0"/>
        <c:axPos val="b"/>
        <c:title>
          <c:tx>
            <c:strRef>
              <c:f>Part135_NonSched_FlightHours!$A$2</c:f>
              <c:strCache>
                <c:ptCount val="1"/>
                <c:pt idx="0">
                  <c:v>Calendar Year</c:v>
                </c:pt>
              </c:strCache>
            </c:strRef>
          </c:tx>
          <c:overlay val="0"/>
        </c:title>
        <c:numFmt formatCode="General" sourceLinked="1"/>
        <c:majorTickMark val="out"/>
        <c:minorTickMark val="none"/>
        <c:tickLblPos val="nextTo"/>
        <c:crossAx val="183145736"/>
        <c:crosses val="autoZero"/>
        <c:auto val="1"/>
        <c:lblAlgn val="ctr"/>
        <c:lblOffset val="100"/>
        <c:noMultiLvlLbl val="0"/>
      </c:catAx>
      <c:valAx>
        <c:axId val="183145736"/>
        <c:scaling>
          <c:orientation val="minMax"/>
          <c:min val="0"/>
        </c:scaling>
        <c:delete val="0"/>
        <c:axPos val="l"/>
        <c:title>
          <c:tx>
            <c:rich>
              <a:bodyPr/>
              <a:lstStyle/>
              <a:p>
                <a:pPr>
                  <a:defRPr/>
                </a:pPr>
                <a:r>
                  <a:rPr lang="en-US"/>
                  <a:t>Flight Hours (100,000s)</a:t>
                </a:r>
              </a:p>
            </c:rich>
          </c:tx>
          <c:overlay val="0"/>
        </c:title>
        <c:numFmt formatCode="General" sourceLinked="1"/>
        <c:majorTickMark val="out"/>
        <c:minorTickMark val="none"/>
        <c:tickLblPos val="nextTo"/>
        <c:crossAx val="183144096"/>
        <c:crosses val="autoZero"/>
        <c:crossBetween val="between"/>
      </c:valAx>
    </c:plotArea>
    <c:legend>
      <c:legendPos val="tr"/>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Accidents (Fixed-Wing), 2006-2015</a:t>
            </a:r>
          </a:p>
        </c:rich>
      </c:tx>
      <c:overlay val="0"/>
    </c:title>
    <c:autoTitleDeleted val="0"/>
    <c:plotArea>
      <c:layout/>
      <c:barChart>
        <c:barDir val="col"/>
        <c:grouping val="clustered"/>
        <c:varyColors val="0"/>
        <c:ser>
          <c:idx val="0"/>
          <c:order val="0"/>
          <c:tx>
            <c:strRef>
              <c:f>Part135_NonSched_FixedWing_Acci!$B$2</c:f>
              <c:strCache>
                <c:ptCount val="1"/>
                <c:pt idx="0">
                  <c:v>Fatal</c:v>
                </c:pt>
              </c:strCache>
            </c:strRef>
          </c:tx>
          <c:invertIfNegative val="0"/>
          <c:cat>
            <c:numRef>
              <c:f>Part135_NonSched_FixedWing_Acci!$A$3:$A$12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Part135_NonSched_FixedWing_Acci!$B$3:$B$12</c:f>
              <c:numCache>
                <c:formatCode>General</c:formatCode>
                <c:ptCount val="10"/>
                <c:pt idx="0">
                  <c:v>7</c:v>
                </c:pt>
                <c:pt idx="1">
                  <c:v>8</c:v>
                </c:pt>
                <c:pt idx="2">
                  <c:v>14</c:v>
                </c:pt>
                <c:pt idx="3">
                  <c:v>0</c:v>
                </c:pt>
                <c:pt idx="4">
                  <c:v>5</c:v>
                </c:pt>
                <c:pt idx="5">
                  <c:v>11</c:v>
                </c:pt>
                <c:pt idx="6">
                  <c:v>4</c:v>
                </c:pt>
                <c:pt idx="7">
                  <c:v>8</c:v>
                </c:pt>
                <c:pt idx="8">
                  <c:v>5</c:v>
                </c:pt>
                <c:pt idx="9">
                  <c:v>3</c:v>
                </c:pt>
              </c:numCache>
            </c:numRef>
          </c:val>
          <c:extLst>
            <c:ext xmlns:c16="http://schemas.microsoft.com/office/drawing/2014/chart" uri="{C3380CC4-5D6E-409C-BE32-E72D297353CC}">
              <c16:uniqueId val="{00000003-6023-4BA0-B38A-A9CE8D518E62}"/>
            </c:ext>
          </c:extLst>
        </c:ser>
        <c:ser>
          <c:idx val="1"/>
          <c:order val="1"/>
          <c:tx>
            <c:strRef>
              <c:f>Part135_NonSched_FixedWing_Acci!$C$2</c:f>
              <c:strCache>
                <c:ptCount val="1"/>
                <c:pt idx="0">
                  <c:v>Total</c:v>
                </c:pt>
              </c:strCache>
            </c:strRef>
          </c:tx>
          <c:invertIfNegative val="0"/>
          <c:cat>
            <c:numRef>
              <c:f>Part135_NonSched_FixedWing_Acci!$A$3:$A$12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Part135_NonSched_FixedWing_Acci!$C$3:$C$12</c:f>
              <c:numCache>
                <c:formatCode>General</c:formatCode>
                <c:ptCount val="10"/>
                <c:pt idx="0">
                  <c:v>35</c:v>
                </c:pt>
                <c:pt idx="1">
                  <c:v>39</c:v>
                </c:pt>
                <c:pt idx="2">
                  <c:v>48</c:v>
                </c:pt>
                <c:pt idx="3">
                  <c:v>34</c:v>
                </c:pt>
                <c:pt idx="4">
                  <c:v>24</c:v>
                </c:pt>
                <c:pt idx="5">
                  <c:v>39</c:v>
                </c:pt>
                <c:pt idx="6">
                  <c:v>29</c:v>
                </c:pt>
                <c:pt idx="7">
                  <c:v>32</c:v>
                </c:pt>
                <c:pt idx="8">
                  <c:v>24</c:v>
                </c:pt>
                <c:pt idx="9">
                  <c:v>25</c:v>
                </c:pt>
              </c:numCache>
            </c:numRef>
          </c:val>
          <c:extLst>
            <c:ext xmlns:c16="http://schemas.microsoft.com/office/drawing/2014/chart" uri="{C3380CC4-5D6E-409C-BE32-E72D297353CC}">
              <c16:uniqueId val="{00000004-6023-4BA0-B38A-A9CE8D518E62}"/>
            </c:ext>
          </c:extLst>
        </c:ser>
        <c:dLbls>
          <c:showLegendKey val="0"/>
          <c:showVal val="0"/>
          <c:showCatName val="0"/>
          <c:showSerName val="0"/>
          <c:showPercent val="0"/>
          <c:showBubbleSize val="0"/>
        </c:dLbls>
        <c:gapWidth val="150"/>
        <c:axId val="381038376"/>
        <c:axId val="381043296"/>
      </c:barChart>
      <c:catAx>
        <c:axId val="381038376"/>
        <c:scaling>
          <c:orientation val="minMax"/>
        </c:scaling>
        <c:delete val="0"/>
        <c:axPos val="b"/>
        <c:title>
          <c:tx>
            <c:strRef>
              <c:f>Part135_NonSched_FixedWing_Acci!$A$2</c:f>
              <c:strCache>
                <c:ptCount val="1"/>
                <c:pt idx="0">
                  <c:v>Calendar Year</c:v>
                </c:pt>
              </c:strCache>
            </c:strRef>
          </c:tx>
          <c:overlay val="0"/>
        </c:title>
        <c:numFmt formatCode="General" sourceLinked="1"/>
        <c:majorTickMark val="out"/>
        <c:minorTickMark val="none"/>
        <c:tickLblPos val="nextTo"/>
        <c:crossAx val="381043296"/>
        <c:crosses val="autoZero"/>
        <c:auto val="1"/>
        <c:lblAlgn val="ctr"/>
        <c:lblOffset val="100"/>
        <c:noMultiLvlLbl val="0"/>
      </c:catAx>
      <c:valAx>
        <c:axId val="381043296"/>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381038376"/>
        <c:crosses val="autoZero"/>
        <c:crossBetween val="between"/>
      </c:valAx>
    </c:plotArea>
    <c:legend>
      <c:legendPos val="tr"/>
      <c:layout>
        <c:manualLayout>
          <c:xMode val="edge"/>
          <c:yMode val="edge"/>
          <c:x val="0.7685759842519686"/>
          <c:y val="0.11372"/>
          <c:w val="0.21642401574803155"/>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a:pPr>
            <a:r>
              <a:rPr lang="en-US" sz="1100"/>
              <a:t>Non-Scheduled Part 135 Accidents (Helicopters), 2006-2015</a:t>
            </a:r>
          </a:p>
        </c:rich>
      </c:tx>
      <c:overlay val="0"/>
    </c:title>
    <c:autoTitleDeleted val="0"/>
    <c:plotArea>
      <c:layout/>
      <c:barChart>
        <c:barDir val="col"/>
        <c:grouping val="clustered"/>
        <c:varyColors val="0"/>
        <c:ser>
          <c:idx val="0"/>
          <c:order val="0"/>
          <c:tx>
            <c:strRef>
              <c:f>Part135_NonSched_Heli_Accidents!$B$2</c:f>
              <c:strCache>
                <c:ptCount val="1"/>
                <c:pt idx="0">
                  <c:v>Fatal</c:v>
                </c:pt>
              </c:strCache>
            </c:strRef>
          </c:tx>
          <c:invertIfNegative val="0"/>
          <c:cat>
            <c:numRef>
              <c:f>Part135_NonSched_Heli_Accidents!$A$3:$A$12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Part135_NonSched_Heli_Accidents!$B$3:$B$12</c:f>
              <c:numCache>
                <c:formatCode>General</c:formatCode>
                <c:ptCount val="10"/>
                <c:pt idx="0">
                  <c:v>3</c:v>
                </c:pt>
                <c:pt idx="1">
                  <c:v>6</c:v>
                </c:pt>
                <c:pt idx="2">
                  <c:v>6</c:v>
                </c:pt>
                <c:pt idx="3">
                  <c:v>2</c:v>
                </c:pt>
                <c:pt idx="4">
                  <c:v>1</c:v>
                </c:pt>
                <c:pt idx="5">
                  <c:v>5</c:v>
                </c:pt>
                <c:pt idx="6">
                  <c:v>4</c:v>
                </c:pt>
                <c:pt idx="7">
                  <c:v>2</c:v>
                </c:pt>
                <c:pt idx="8">
                  <c:v>3</c:v>
                </c:pt>
                <c:pt idx="9">
                  <c:v>4</c:v>
                </c:pt>
              </c:numCache>
            </c:numRef>
          </c:val>
          <c:extLst>
            <c:ext xmlns:c16="http://schemas.microsoft.com/office/drawing/2014/chart" uri="{C3380CC4-5D6E-409C-BE32-E72D297353CC}">
              <c16:uniqueId val="{00000003-1740-46CF-9316-D682FFD32FED}"/>
            </c:ext>
          </c:extLst>
        </c:ser>
        <c:ser>
          <c:idx val="1"/>
          <c:order val="1"/>
          <c:tx>
            <c:strRef>
              <c:f>Part135_NonSched_Heli_Accidents!$C$2</c:f>
              <c:strCache>
                <c:ptCount val="1"/>
                <c:pt idx="0">
                  <c:v>Total</c:v>
                </c:pt>
              </c:strCache>
            </c:strRef>
          </c:tx>
          <c:invertIfNegative val="0"/>
          <c:cat>
            <c:numRef>
              <c:f>Part135_NonSched_Heli_Accidents!$A$3:$A$12</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Part135_NonSched_Heli_Accidents!$C$3:$C$12</c:f>
              <c:numCache>
                <c:formatCode>General</c:formatCode>
                <c:ptCount val="10"/>
                <c:pt idx="0">
                  <c:v>17</c:v>
                </c:pt>
                <c:pt idx="1">
                  <c:v>22</c:v>
                </c:pt>
                <c:pt idx="2">
                  <c:v>10</c:v>
                </c:pt>
                <c:pt idx="3">
                  <c:v>13</c:v>
                </c:pt>
                <c:pt idx="4">
                  <c:v>6</c:v>
                </c:pt>
                <c:pt idx="5">
                  <c:v>11</c:v>
                </c:pt>
                <c:pt idx="6">
                  <c:v>9</c:v>
                </c:pt>
                <c:pt idx="7">
                  <c:v>13</c:v>
                </c:pt>
                <c:pt idx="8">
                  <c:v>12</c:v>
                </c:pt>
                <c:pt idx="9">
                  <c:v>14</c:v>
                </c:pt>
              </c:numCache>
            </c:numRef>
          </c:val>
          <c:extLst>
            <c:ext xmlns:c16="http://schemas.microsoft.com/office/drawing/2014/chart" uri="{C3380CC4-5D6E-409C-BE32-E72D297353CC}">
              <c16:uniqueId val="{00000004-1740-46CF-9316-D682FFD32FED}"/>
            </c:ext>
          </c:extLst>
        </c:ser>
        <c:dLbls>
          <c:showLegendKey val="0"/>
          <c:showVal val="0"/>
          <c:showCatName val="0"/>
          <c:showSerName val="0"/>
          <c:showPercent val="0"/>
          <c:showBubbleSize val="0"/>
        </c:dLbls>
        <c:gapWidth val="150"/>
        <c:axId val="381416600"/>
        <c:axId val="381429064"/>
      </c:barChart>
      <c:catAx>
        <c:axId val="381416600"/>
        <c:scaling>
          <c:orientation val="minMax"/>
        </c:scaling>
        <c:delete val="0"/>
        <c:axPos val="b"/>
        <c:title>
          <c:tx>
            <c:strRef>
              <c:f>Part135_NonSched_Heli_Accidents!$A$2</c:f>
              <c:strCache>
                <c:ptCount val="1"/>
                <c:pt idx="0">
                  <c:v>Calendar Year</c:v>
                </c:pt>
              </c:strCache>
            </c:strRef>
          </c:tx>
          <c:overlay val="0"/>
        </c:title>
        <c:numFmt formatCode="General" sourceLinked="1"/>
        <c:majorTickMark val="out"/>
        <c:minorTickMark val="none"/>
        <c:tickLblPos val="nextTo"/>
        <c:crossAx val="381429064"/>
        <c:crosses val="autoZero"/>
        <c:auto val="1"/>
        <c:lblAlgn val="ctr"/>
        <c:lblOffset val="100"/>
        <c:noMultiLvlLbl val="0"/>
      </c:catAx>
      <c:valAx>
        <c:axId val="381429064"/>
        <c:scaling>
          <c:orientation val="minMax"/>
          <c:min val="0"/>
        </c:scaling>
        <c:delete val="0"/>
        <c:axPos val="l"/>
        <c:title>
          <c:tx>
            <c:rich>
              <a:bodyPr/>
              <a:lstStyle/>
              <a:p>
                <a:pPr>
                  <a:defRPr/>
                </a:pPr>
                <a:r>
                  <a:rPr lang="en-US"/>
                  <a:t>Accidents</a:t>
                </a:r>
              </a:p>
            </c:rich>
          </c:tx>
          <c:overlay val="0"/>
        </c:title>
        <c:numFmt formatCode="General" sourceLinked="1"/>
        <c:majorTickMark val="out"/>
        <c:minorTickMark val="none"/>
        <c:tickLblPos val="nextTo"/>
        <c:crossAx val="381416600"/>
        <c:crosses val="autoZero"/>
        <c:crossBetween val="between"/>
      </c:valAx>
    </c:plotArea>
    <c:legend>
      <c:legendPos val="tr"/>
      <c:layout>
        <c:manualLayout>
          <c:xMode val="edge"/>
          <c:yMode val="edge"/>
          <c:x val="0.76607598425196854"/>
          <c:y val="0.11372"/>
          <c:w val="0.21892401574803155"/>
          <c:h val="0.14466330708661418"/>
        </c:manualLayout>
      </c:layout>
      <c:overlay val="1"/>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6B9A6031-B8FA-41FF-9233-0E5A656C20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E4788FAD-1FC0-49D8-83B1-7E7C691DA7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91ACACDC-18F8-48AE-AC2D-D9F83A55EA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0.72625</cdr:x>
      <cdr:y>0.883</cdr:y>
    </cdr:from>
    <cdr:to>
      <cdr:x>0.98125</cdr:x>
      <cdr:y>0.961</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689350" y="2803525"/>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117475</xdr:colOff>
      <xdr:row>3</xdr:row>
      <xdr:rowOff>63500</xdr:rowOff>
    </xdr:from>
    <xdr:to>
      <xdr:col>15</xdr:col>
      <xdr:colOff>320675</xdr:colOff>
      <xdr:row>20</xdr:row>
      <xdr:rowOff>0</xdr:rowOff>
    </xdr:to>
    <xdr:graphicFrame macro="">
      <xdr:nvGraphicFramePr>
        <xdr:cNvPr id="2" name="Chart 1">
          <a:extLst>
            <a:ext uri="{FF2B5EF4-FFF2-40B4-BE49-F238E27FC236}">
              <a16:creationId xmlns:a16="http://schemas.microsoft.com/office/drawing/2014/main" id="{5CA7DA3E-D5E2-4223-90FF-DA2AC143D7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0.73</cdr:x>
      <cdr:y>0.88</cdr:y>
    </cdr:from>
    <cdr:to>
      <cdr:x>0.985</cdr:x>
      <cdr:y>0.958</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708400" y="279400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15.xml><?xml version="1.0" encoding="utf-8"?>
<xdr:wsDr xmlns:xdr="http://schemas.openxmlformats.org/drawingml/2006/spreadsheetDrawing" xmlns:a="http://schemas.openxmlformats.org/drawingml/2006/main">
  <xdr:twoCellAnchor>
    <xdr:from>
      <xdr:col>5</xdr:col>
      <xdr:colOff>193675</xdr:colOff>
      <xdr:row>3</xdr:row>
      <xdr:rowOff>63500</xdr:rowOff>
    </xdr:from>
    <xdr:to>
      <xdr:col>13</xdr:col>
      <xdr:colOff>396875</xdr:colOff>
      <xdr:row>23</xdr:row>
      <xdr:rowOff>152400</xdr:rowOff>
    </xdr:to>
    <xdr:graphicFrame macro="">
      <xdr:nvGraphicFramePr>
        <xdr:cNvPr id="2" name="Chart 1">
          <a:extLst>
            <a:ext uri="{FF2B5EF4-FFF2-40B4-BE49-F238E27FC236}">
              <a16:creationId xmlns:a16="http://schemas.microsoft.com/office/drawing/2014/main" id="{A8A48EEB-98AE-40B2-A7A1-4737B7062A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20</xdr:row>
      <xdr:rowOff>0</xdr:rowOff>
    </xdr:to>
    <xdr:graphicFrame macro="">
      <xdr:nvGraphicFramePr>
        <xdr:cNvPr id="2" name="Chart 1">
          <a:extLst>
            <a:ext uri="{FF2B5EF4-FFF2-40B4-BE49-F238E27FC236}">
              <a16:creationId xmlns:a16="http://schemas.microsoft.com/office/drawing/2014/main" id="{558BF3B4-B1E7-4392-BC85-A2DF9F9B2D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365125</xdr:colOff>
      <xdr:row>3</xdr:row>
      <xdr:rowOff>63500</xdr:rowOff>
    </xdr:from>
    <xdr:to>
      <xdr:col>13</xdr:col>
      <xdr:colOff>568325</xdr:colOff>
      <xdr:row>20</xdr:row>
      <xdr:rowOff>0</xdr:rowOff>
    </xdr:to>
    <xdr:graphicFrame macro="">
      <xdr:nvGraphicFramePr>
        <xdr:cNvPr id="2" name="Chart 1">
          <a:extLst>
            <a:ext uri="{FF2B5EF4-FFF2-40B4-BE49-F238E27FC236}">
              <a16:creationId xmlns:a16="http://schemas.microsoft.com/office/drawing/2014/main" id="{3E91D9A6-3B70-421B-9028-5153B0FCFC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7</xdr:col>
      <xdr:colOff>574675</xdr:colOff>
      <xdr:row>3</xdr:row>
      <xdr:rowOff>63500</xdr:rowOff>
    </xdr:from>
    <xdr:to>
      <xdr:col>16</xdr:col>
      <xdr:colOff>168275</xdr:colOff>
      <xdr:row>17</xdr:row>
      <xdr:rowOff>47625</xdr:rowOff>
    </xdr:to>
    <xdr:graphicFrame macro="">
      <xdr:nvGraphicFramePr>
        <xdr:cNvPr id="2" name="Chart 1">
          <a:extLst>
            <a:ext uri="{FF2B5EF4-FFF2-40B4-BE49-F238E27FC236}">
              <a16:creationId xmlns:a16="http://schemas.microsoft.com/office/drawing/2014/main" id="{50D45250-EFA9-4C43-B422-EC3B104812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269875</xdr:colOff>
      <xdr:row>3</xdr:row>
      <xdr:rowOff>63500</xdr:rowOff>
    </xdr:from>
    <xdr:to>
      <xdr:col>14</xdr:col>
      <xdr:colOff>473075</xdr:colOff>
      <xdr:row>20</xdr:row>
      <xdr:rowOff>0</xdr:rowOff>
    </xdr:to>
    <xdr:graphicFrame macro="">
      <xdr:nvGraphicFramePr>
        <xdr:cNvPr id="2" name="Chart 1">
          <a:extLst>
            <a:ext uri="{FF2B5EF4-FFF2-40B4-BE49-F238E27FC236}">
              <a16:creationId xmlns:a16="http://schemas.microsoft.com/office/drawing/2014/main" id="{EFB37B54-506D-4C68-8FB7-05066BF3CB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327025</xdr:colOff>
      <xdr:row>3</xdr:row>
      <xdr:rowOff>63500</xdr:rowOff>
    </xdr:from>
    <xdr:to>
      <xdr:col>14</xdr:col>
      <xdr:colOff>530225</xdr:colOff>
      <xdr:row>20</xdr:row>
      <xdr:rowOff>0</xdr:rowOff>
    </xdr:to>
    <xdr:graphicFrame macro="">
      <xdr:nvGraphicFramePr>
        <xdr:cNvPr id="2" name="Chart 1">
          <a:extLst>
            <a:ext uri="{FF2B5EF4-FFF2-40B4-BE49-F238E27FC236}">
              <a16:creationId xmlns:a16="http://schemas.microsoft.com/office/drawing/2014/main" id="{4106FF1C-9582-4E14-8C84-384F1A4370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117475</xdr:colOff>
      <xdr:row>3</xdr:row>
      <xdr:rowOff>63500</xdr:rowOff>
    </xdr:from>
    <xdr:to>
      <xdr:col>11</xdr:col>
      <xdr:colOff>320675</xdr:colOff>
      <xdr:row>20</xdr:row>
      <xdr:rowOff>0</xdr:rowOff>
    </xdr:to>
    <xdr:graphicFrame macro="">
      <xdr:nvGraphicFramePr>
        <xdr:cNvPr id="2" name="Chart 1">
          <a:extLst>
            <a:ext uri="{FF2B5EF4-FFF2-40B4-BE49-F238E27FC236}">
              <a16:creationId xmlns:a16="http://schemas.microsoft.com/office/drawing/2014/main" id="{D0B23B0D-1DBC-4DDF-9BF3-E8892FD66F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346075</xdr:colOff>
      <xdr:row>3</xdr:row>
      <xdr:rowOff>63500</xdr:rowOff>
    </xdr:from>
    <xdr:to>
      <xdr:col>14</xdr:col>
      <xdr:colOff>549275</xdr:colOff>
      <xdr:row>14</xdr:row>
      <xdr:rowOff>85725</xdr:rowOff>
    </xdr:to>
    <xdr:graphicFrame macro="">
      <xdr:nvGraphicFramePr>
        <xdr:cNvPr id="2" name="Chart 1">
          <a:extLst>
            <a:ext uri="{FF2B5EF4-FFF2-40B4-BE49-F238E27FC236}">
              <a16:creationId xmlns:a16="http://schemas.microsoft.com/office/drawing/2014/main" id="{2AFFF1A1-1E98-4B74-8901-E6989BDEBF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574675</xdr:colOff>
      <xdr:row>3</xdr:row>
      <xdr:rowOff>63501</xdr:rowOff>
    </xdr:from>
    <xdr:to>
      <xdr:col>16</xdr:col>
      <xdr:colOff>168275</xdr:colOff>
      <xdr:row>13</xdr:row>
      <xdr:rowOff>1</xdr:rowOff>
    </xdr:to>
    <xdr:graphicFrame macro="">
      <xdr:nvGraphicFramePr>
        <xdr:cNvPr id="2" name="Chart 1">
          <a:extLst>
            <a:ext uri="{FF2B5EF4-FFF2-40B4-BE49-F238E27FC236}">
              <a16:creationId xmlns:a16="http://schemas.microsoft.com/office/drawing/2014/main" id="{02900A12-5F6B-409F-92A0-3E6466E4BB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288925</xdr:colOff>
      <xdr:row>3</xdr:row>
      <xdr:rowOff>63500</xdr:rowOff>
    </xdr:from>
    <xdr:to>
      <xdr:col>15</xdr:col>
      <xdr:colOff>492125</xdr:colOff>
      <xdr:row>20</xdr:row>
      <xdr:rowOff>0</xdr:rowOff>
    </xdr:to>
    <xdr:graphicFrame macro="">
      <xdr:nvGraphicFramePr>
        <xdr:cNvPr id="2" name="Chart 1">
          <a:extLst>
            <a:ext uri="{FF2B5EF4-FFF2-40B4-BE49-F238E27FC236}">
              <a16:creationId xmlns:a16="http://schemas.microsoft.com/office/drawing/2014/main" id="{03B3DD97-D0A8-4056-B542-D1DBEE36AF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0.73188</cdr:x>
      <cdr:y>0.88</cdr:y>
    </cdr:from>
    <cdr:to>
      <cdr:x>0.98688</cdr:x>
      <cdr:y>0.958</cdr:y>
    </cdr:to>
    <cdr:sp macro="" textlink="">
      <cdr:nvSpPr>
        <cdr:cNvPr id="2" name="TextBox 2">
          <a:extLst xmlns:a="http://schemas.openxmlformats.org/drawingml/2006/main">
            <a:ext uri="{FF2B5EF4-FFF2-40B4-BE49-F238E27FC236}">
              <a16:creationId xmlns:a16="http://schemas.microsoft.com/office/drawing/2014/main" id="{00000000-0008-0000-0800-000003000000}"/>
            </a:ext>
          </a:extLst>
        </cdr:cNvPr>
        <cdr:cNvSpPr txBox="1"/>
      </cdr:nvSpPr>
      <cdr:spPr>
        <a:xfrm xmlns:a="http://schemas.openxmlformats.org/drawingml/2006/main">
          <a:off x="3717925" y="2794000"/>
          <a:ext cx="1295400"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i="1"/>
            <a:t>*data unavailable</a:t>
          </a:r>
        </a:p>
      </cdr:txBody>
    </cdr:sp>
  </cdr:relSizeAnchor>
</c:userShapes>
</file>

<file path=xl/drawings/drawing9.xml><?xml version="1.0" encoding="utf-8"?>
<xdr:wsDr xmlns:xdr="http://schemas.openxmlformats.org/drawingml/2006/spreadsheetDrawing" xmlns:a="http://schemas.openxmlformats.org/drawingml/2006/main">
  <xdr:twoCellAnchor>
    <xdr:from>
      <xdr:col>8</xdr:col>
      <xdr:colOff>307975</xdr:colOff>
      <xdr:row>3</xdr:row>
      <xdr:rowOff>63500</xdr:rowOff>
    </xdr:from>
    <xdr:to>
      <xdr:col>16</xdr:col>
      <xdr:colOff>511175</xdr:colOff>
      <xdr:row>20</xdr:row>
      <xdr:rowOff>0</xdr:rowOff>
    </xdr:to>
    <xdr:graphicFrame macro="">
      <xdr:nvGraphicFramePr>
        <xdr:cNvPr id="2" name="Chart 1">
          <a:extLst>
            <a:ext uri="{FF2B5EF4-FFF2-40B4-BE49-F238E27FC236}">
              <a16:creationId xmlns:a16="http://schemas.microsoft.com/office/drawing/2014/main" id="{A0C88BDB-216C-4078-9757-C8533C6775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9E022-483C-40D7-A460-2F9B595148DB}">
  <dimension ref="A1:B41"/>
  <sheetViews>
    <sheetView tabSelected="1" workbookViewId="0"/>
  </sheetViews>
  <sheetFormatPr defaultRowHeight="15" x14ac:dyDescent="0.25"/>
  <cols>
    <col min="1" max="1" width="34" style="3" bestFit="1" customWidth="1"/>
    <col min="2" max="2" width="128.5703125" style="2" customWidth="1"/>
    <col min="3" max="16384" width="9.140625" style="3"/>
  </cols>
  <sheetData>
    <row r="1" spans="1:2" x14ac:dyDescent="0.25">
      <c r="A1" s="1" t="s">
        <v>32</v>
      </c>
    </row>
    <row r="2" spans="1:2" ht="30" x14ac:dyDescent="0.25">
      <c r="A2" s="4" t="s">
        <v>0</v>
      </c>
      <c r="B2" s="2" t="s">
        <v>1</v>
      </c>
    </row>
    <row r="3" spans="1:2" x14ac:dyDescent="0.25">
      <c r="A3" s="4" t="s">
        <v>2</v>
      </c>
      <c r="B3" s="2" t="s">
        <v>3</v>
      </c>
    </row>
    <row r="4" spans="1:2" x14ac:dyDescent="0.25">
      <c r="A4" s="4" t="s">
        <v>4</v>
      </c>
      <c r="B4" s="2" t="s">
        <v>5</v>
      </c>
    </row>
    <row r="5" spans="1:2" x14ac:dyDescent="0.25">
      <c r="A5" s="4" t="s">
        <v>6</v>
      </c>
      <c r="B5" s="2" t="s">
        <v>7</v>
      </c>
    </row>
    <row r="6" spans="1:2" ht="30" x14ac:dyDescent="0.25">
      <c r="A6" s="4" t="s">
        <v>8</v>
      </c>
      <c r="B6" s="2" t="s">
        <v>9</v>
      </c>
    </row>
    <row r="7" spans="1:2" ht="30" x14ac:dyDescent="0.25">
      <c r="A7" s="4" t="s">
        <v>10</v>
      </c>
      <c r="B7" s="2" t="s">
        <v>11</v>
      </c>
    </row>
    <row r="8" spans="1:2" ht="30" x14ac:dyDescent="0.25">
      <c r="A8" s="4" t="s">
        <v>12</v>
      </c>
      <c r="B8" s="2" t="s">
        <v>13</v>
      </c>
    </row>
    <row r="9" spans="1:2" x14ac:dyDescent="0.25">
      <c r="A9" s="4" t="s">
        <v>14</v>
      </c>
      <c r="B9" s="2" t="s">
        <v>15</v>
      </c>
    </row>
    <row r="10" spans="1:2" ht="30" x14ac:dyDescent="0.25">
      <c r="A10" s="4" t="s">
        <v>16</v>
      </c>
      <c r="B10" s="2" t="s">
        <v>17</v>
      </c>
    </row>
    <row r="11" spans="1:2" x14ac:dyDescent="0.25">
      <c r="A11" s="4" t="s">
        <v>18</v>
      </c>
      <c r="B11" s="2" t="s">
        <v>19</v>
      </c>
    </row>
    <row r="12" spans="1:2" ht="30" x14ac:dyDescent="0.25">
      <c r="A12" s="4" t="s">
        <v>20</v>
      </c>
      <c r="B12" s="2" t="s">
        <v>21</v>
      </c>
    </row>
    <row r="13" spans="1:2" ht="30" x14ac:dyDescent="0.25">
      <c r="A13" s="4" t="s">
        <v>22</v>
      </c>
      <c r="B13" s="2" t="s">
        <v>23</v>
      </c>
    </row>
    <row r="14" spans="1:2" ht="30" x14ac:dyDescent="0.25">
      <c r="A14" s="4" t="s">
        <v>24</v>
      </c>
      <c r="B14" s="2" t="s">
        <v>25</v>
      </c>
    </row>
    <row r="15" spans="1:2" ht="45" x14ac:dyDescent="0.25">
      <c r="A15" s="4" t="s">
        <v>26</v>
      </c>
      <c r="B15" s="2" t="s">
        <v>27</v>
      </c>
    </row>
    <row r="16" spans="1:2" ht="30" x14ac:dyDescent="0.25">
      <c r="A16" s="4" t="s">
        <v>28</v>
      </c>
      <c r="B16" s="2" t="s">
        <v>29</v>
      </c>
    </row>
    <row r="17" spans="1:2" ht="45" x14ac:dyDescent="0.25">
      <c r="A17" s="4" t="s">
        <v>30</v>
      </c>
      <c r="B17" s="2" t="s">
        <v>31</v>
      </c>
    </row>
    <row r="19" spans="1:2" x14ac:dyDescent="0.25">
      <c r="A19" s="1" t="s">
        <v>336</v>
      </c>
    </row>
    <row r="20" spans="1:2" ht="90" x14ac:dyDescent="0.25">
      <c r="A20" s="4" t="s">
        <v>34</v>
      </c>
      <c r="B20" s="2" t="s">
        <v>337</v>
      </c>
    </row>
    <row r="21" spans="1:2" ht="30" x14ac:dyDescent="0.25">
      <c r="A21" s="4" t="s">
        <v>35</v>
      </c>
      <c r="B21" s="2" t="s">
        <v>338</v>
      </c>
    </row>
    <row r="22" spans="1:2" x14ac:dyDescent="0.25">
      <c r="A22" s="4" t="s">
        <v>36</v>
      </c>
      <c r="B22" s="2" t="s">
        <v>339</v>
      </c>
    </row>
    <row r="23" spans="1:2" ht="75" x14ac:dyDescent="0.25">
      <c r="A23" s="4" t="s">
        <v>37</v>
      </c>
      <c r="B23" s="2" t="s">
        <v>340</v>
      </c>
    </row>
    <row r="24" spans="1:2" ht="75" x14ac:dyDescent="0.25">
      <c r="A24" s="4" t="s">
        <v>38</v>
      </c>
      <c r="B24" s="2" t="s">
        <v>340</v>
      </c>
    </row>
    <row r="25" spans="1:2" x14ac:dyDescent="0.25">
      <c r="A25" s="4" t="s">
        <v>39</v>
      </c>
      <c r="B25" s="2" t="s">
        <v>341</v>
      </c>
    </row>
    <row r="26" spans="1:2" ht="30" x14ac:dyDescent="0.25">
      <c r="A26" s="4" t="s">
        <v>40</v>
      </c>
      <c r="B26" s="2" t="s">
        <v>342</v>
      </c>
    </row>
    <row r="27" spans="1:2" x14ac:dyDescent="0.25">
      <c r="A27" s="4" t="s">
        <v>41</v>
      </c>
      <c r="B27" s="2" t="s">
        <v>343</v>
      </c>
    </row>
    <row r="28" spans="1:2" x14ac:dyDescent="0.25">
      <c r="A28" s="4" t="s">
        <v>42</v>
      </c>
      <c r="B28" s="2" t="s">
        <v>344</v>
      </c>
    </row>
    <row r="29" spans="1:2" x14ac:dyDescent="0.25">
      <c r="A29" s="4" t="s">
        <v>43</v>
      </c>
      <c r="B29" s="2" t="s">
        <v>345</v>
      </c>
    </row>
    <row r="30" spans="1:2" ht="30" x14ac:dyDescent="0.25">
      <c r="A30" s="4" t="s">
        <v>44</v>
      </c>
      <c r="B30" s="2" t="s">
        <v>346</v>
      </c>
    </row>
    <row r="31" spans="1:2" ht="30" x14ac:dyDescent="0.25">
      <c r="A31" s="4" t="s">
        <v>45</v>
      </c>
      <c r="B31" s="2" t="s">
        <v>347</v>
      </c>
    </row>
    <row r="32" spans="1:2" ht="45" x14ac:dyDescent="0.25">
      <c r="A32" s="4" t="s">
        <v>46</v>
      </c>
      <c r="B32" s="2" t="s">
        <v>348</v>
      </c>
    </row>
    <row r="33" spans="1:2" ht="30" x14ac:dyDescent="0.25">
      <c r="A33" s="4" t="s">
        <v>47</v>
      </c>
      <c r="B33" s="2" t="s">
        <v>349</v>
      </c>
    </row>
    <row r="34" spans="1:2" ht="45" x14ac:dyDescent="0.25">
      <c r="A34" s="4" t="s">
        <v>48</v>
      </c>
      <c r="B34" s="2" t="s">
        <v>350</v>
      </c>
    </row>
    <row r="35" spans="1:2" ht="30" x14ac:dyDescent="0.25">
      <c r="A35" s="4" t="s">
        <v>49</v>
      </c>
      <c r="B35" s="2" t="s">
        <v>351</v>
      </c>
    </row>
    <row r="36" spans="1:2" ht="60" x14ac:dyDescent="0.25">
      <c r="A36" s="4" t="s">
        <v>50</v>
      </c>
      <c r="B36" s="2" t="s">
        <v>352</v>
      </c>
    </row>
    <row r="37" spans="1:2" ht="60" x14ac:dyDescent="0.25">
      <c r="A37" s="4" t="s">
        <v>51</v>
      </c>
      <c r="B37" s="2" t="s">
        <v>353</v>
      </c>
    </row>
    <row r="38" spans="1:2" ht="30" x14ac:dyDescent="0.25">
      <c r="A38" s="4" t="s">
        <v>52</v>
      </c>
      <c r="B38" s="2" t="s">
        <v>354</v>
      </c>
    </row>
    <row r="39" spans="1:2" ht="30" x14ac:dyDescent="0.25">
      <c r="A39" s="4" t="s">
        <v>53</v>
      </c>
      <c r="B39" s="2" t="s">
        <v>355</v>
      </c>
    </row>
    <row r="40" spans="1:2" ht="30" x14ac:dyDescent="0.25">
      <c r="A40" s="4" t="s">
        <v>54</v>
      </c>
      <c r="B40" s="2" t="s">
        <v>356</v>
      </c>
    </row>
    <row r="41" spans="1:2" x14ac:dyDescent="0.25">
      <c r="A41" s="4" t="s">
        <v>55</v>
      </c>
      <c r="B41" s="2" t="s">
        <v>357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A3F65-2C7C-402E-8FC8-3738E00E180D}">
  <dimension ref="A1:C12"/>
  <sheetViews>
    <sheetView workbookViewId="0">
      <selection activeCell="S13" sqref="S13"/>
    </sheetView>
  </sheetViews>
  <sheetFormatPr defaultRowHeight="15" x14ac:dyDescent="0.25"/>
  <cols>
    <col min="1" max="1" width="13.85546875" bestFit="1" customWidth="1"/>
    <col min="2" max="3" width="6" bestFit="1" customWidth="1"/>
  </cols>
  <sheetData>
    <row r="1" spans="1:3" s="10" customFormat="1" x14ac:dyDescent="0.25">
      <c r="A1" s="9" t="s">
        <v>311</v>
      </c>
    </row>
    <row r="2" spans="1:3" s="7" customFormat="1" x14ac:dyDescent="0.25">
      <c r="A2" s="7" t="s">
        <v>286</v>
      </c>
      <c r="B2" s="7" t="s">
        <v>287</v>
      </c>
      <c r="C2" s="7" t="s">
        <v>288</v>
      </c>
    </row>
    <row r="3" spans="1:3" x14ac:dyDescent="0.25">
      <c r="A3">
        <v>2006</v>
      </c>
      <c r="B3">
        <v>7</v>
      </c>
      <c r="C3">
        <v>35</v>
      </c>
    </row>
    <row r="4" spans="1:3" x14ac:dyDescent="0.25">
      <c r="A4">
        <v>2007</v>
      </c>
      <c r="B4">
        <v>8</v>
      </c>
      <c r="C4">
        <v>39</v>
      </c>
    </row>
    <row r="5" spans="1:3" x14ac:dyDescent="0.25">
      <c r="A5">
        <v>2008</v>
      </c>
      <c r="B5">
        <v>14</v>
      </c>
      <c r="C5">
        <v>48</v>
      </c>
    </row>
    <row r="6" spans="1:3" x14ac:dyDescent="0.25">
      <c r="A6">
        <v>2009</v>
      </c>
      <c r="B6">
        <v>0</v>
      </c>
      <c r="C6">
        <v>34</v>
      </c>
    </row>
    <row r="7" spans="1:3" x14ac:dyDescent="0.25">
      <c r="A7">
        <v>2010</v>
      </c>
      <c r="B7">
        <v>5</v>
      </c>
      <c r="C7">
        <v>24</v>
      </c>
    </row>
    <row r="8" spans="1:3" x14ac:dyDescent="0.25">
      <c r="A8">
        <v>2011</v>
      </c>
      <c r="B8">
        <v>11</v>
      </c>
      <c r="C8">
        <v>39</v>
      </c>
    </row>
    <row r="9" spans="1:3" x14ac:dyDescent="0.25">
      <c r="A9">
        <v>2012</v>
      </c>
      <c r="B9">
        <v>4</v>
      </c>
      <c r="C9">
        <v>29</v>
      </c>
    </row>
    <row r="10" spans="1:3" x14ac:dyDescent="0.25">
      <c r="A10">
        <v>2013</v>
      </c>
      <c r="B10">
        <v>8</v>
      </c>
      <c r="C10">
        <v>32</v>
      </c>
    </row>
    <row r="11" spans="1:3" x14ac:dyDescent="0.25">
      <c r="A11">
        <v>2014</v>
      </c>
      <c r="B11">
        <v>5</v>
      </c>
      <c r="C11">
        <v>24</v>
      </c>
    </row>
    <row r="12" spans="1:3" x14ac:dyDescent="0.25">
      <c r="A12">
        <v>2015</v>
      </c>
      <c r="B12">
        <v>3</v>
      </c>
      <c r="C12">
        <v>25</v>
      </c>
    </row>
  </sheetData>
  <mergeCells count="1">
    <mergeCell ref="A1:XFD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DC9D7-BF76-4504-BCC4-6E8785A564A2}">
  <dimension ref="A1:C12"/>
  <sheetViews>
    <sheetView workbookViewId="0">
      <selection activeCell="R12" sqref="R12"/>
    </sheetView>
  </sheetViews>
  <sheetFormatPr defaultRowHeight="15" x14ac:dyDescent="0.25"/>
  <cols>
    <col min="1" max="1" width="13.85546875" bestFit="1" customWidth="1"/>
    <col min="2" max="3" width="6" bestFit="1" customWidth="1"/>
  </cols>
  <sheetData>
    <row r="1" spans="1:3" s="10" customFormat="1" x14ac:dyDescent="0.25">
      <c r="A1" s="9" t="s">
        <v>312</v>
      </c>
    </row>
    <row r="2" spans="1:3" s="7" customFormat="1" x14ac:dyDescent="0.25">
      <c r="A2" s="7" t="s">
        <v>286</v>
      </c>
      <c r="B2" s="7" t="s">
        <v>287</v>
      </c>
      <c r="C2" s="7" t="s">
        <v>288</v>
      </c>
    </row>
    <row r="3" spans="1:3" x14ac:dyDescent="0.25">
      <c r="A3">
        <v>2006</v>
      </c>
      <c r="B3">
        <v>3</v>
      </c>
      <c r="C3">
        <v>17</v>
      </c>
    </row>
    <row r="4" spans="1:3" x14ac:dyDescent="0.25">
      <c r="A4">
        <v>2007</v>
      </c>
      <c r="B4">
        <v>6</v>
      </c>
      <c r="C4">
        <v>22</v>
      </c>
    </row>
    <row r="5" spans="1:3" x14ac:dyDescent="0.25">
      <c r="A5">
        <v>2008</v>
      </c>
      <c r="B5">
        <v>6</v>
      </c>
      <c r="C5">
        <v>10</v>
      </c>
    </row>
    <row r="6" spans="1:3" x14ac:dyDescent="0.25">
      <c r="A6">
        <v>2009</v>
      </c>
      <c r="B6">
        <v>2</v>
      </c>
      <c r="C6">
        <v>13</v>
      </c>
    </row>
    <row r="7" spans="1:3" x14ac:dyDescent="0.25">
      <c r="A7">
        <v>2010</v>
      </c>
      <c r="B7">
        <v>1</v>
      </c>
      <c r="C7">
        <v>6</v>
      </c>
    </row>
    <row r="8" spans="1:3" x14ac:dyDescent="0.25">
      <c r="A8">
        <v>2011</v>
      </c>
      <c r="B8">
        <v>5</v>
      </c>
      <c r="C8">
        <v>11</v>
      </c>
    </row>
    <row r="9" spans="1:3" x14ac:dyDescent="0.25">
      <c r="A9">
        <v>2012</v>
      </c>
      <c r="B9">
        <v>4</v>
      </c>
      <c r="C9">
        <v>9</v>
      </c>
    </row>
    <row r="10" spans="1:3" x14ac:dyDescent="0.25">
      <c r="A10">
        <v>2013</v>
      </c>
      <c r="B10">
        <v>2</v>
      </c>
      <c r="C10">
        <v>13</v>
      </c>
    </row>
    <row r="11" spans="1:3" x14ac:dyDescent="0.25">
      <c r="A11">
        <v>2014</v>
      </c>
      <c r="B11">
        <v>3</v>
      </c>
      <c r="C11">
        <v>12</v>
      </c>
    </row>
    <row r="12" spans="1:3" x14ac:dyDescent="0.25">
      <c r="A12">
        <v>2015</v>
      </c>
      <c r="B12">
        <v>4</v>
      </c>
      <c r="C12">
        <v>14</v>
      </c>
    </row>
  </sheetData>
  <mergeCells count="1">
    <mergeCell ref="A1:XFD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A1378-9EA8-4741-B37E-8DA129A48FC3}">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313</v>
      </c>
    </row>
    <row r="2" spans="1:3" s="7" customFormat="1" x14ac:dyDescent="0.25">
      <c r="A2" s="7" t="s">
        <v>286</v>
      </c>
      <c r="B2" s="7" t="s">
        <v>287</v>
      </c>
      <c r="C2" s="7" t="s">
        <v>288</v>
      </c>
    </row>
    <row r="3" spans="1:3" x14ac:dyDescent="0.25">
      <c r="A3">
        <v>2006</v>
      </c>
      <c r="B3">
        <v>0.2751301955389604</v>
      </c>
      <c r="C3">
        <v>1.375650977694802</v>
      </c>
    </row>
    <row r="4" spans="1:3" x14ac:dyDescent="0.25">
      <c r="A4">
        <v>2007</v>
      </c>
      <c r="B4">
        <v>0.27124216025393694</v>
      </c>
      <c r="C4">
        <v>1.3223055312379424</v>
      </c>
    </row>
    <row r="5" spans="1:3" x14ac:dyDescent="0.25">
      <c r="A5">
        <v>2008</v>
      </c>
      <c r="B5">
        <v>0.70850453417598136</v>
      </c>
      <c r="C5">
        <v>2.4291584028890791</v>
      </c>
    </row>
    <row r="6" spans="1:3" x14ac:dyDescent="0.25">
      <c r="A6">
        <v>2009</v>
      </c>
      <c r="B6">
        <v>0</v>
      </c>
      <c r="C6">
        <v>1.8462377204828673</v>
      </c>
    </row>
    <row r="7" spans="1:3" x14ac:dyDescent="0.25">
      <c r="A7">
        <v>2010</v>
      </c>
      <c r="B7">
        <v>0.27362685833680839</v>
      </c>
      <c r="C7">
        <v>1.3134089200166803</v>
      </c>
    </row>
    <row r="8" spans="1:3" x14ac:dyDescent="0.25">
      <c r="A8" s="8" t="s">
        <v>358</v>
      </c>
    </row>
    <row r="9" spans="1:3" x14ac:dyDescent="0.25">
      <c r="A9">
        <v>2012</v>
      </c>
      <c r="B9">
        <v>0.19301544654364827</v>
      </c>
      <c r="C9">
        <v>1.39936198744145</v>
      </c>
    </row>
    <row r="10" spans="1:3" x14ac:dyDescent="0.25">
      <c r="A10">
        <v>2013</v>
      </c>
      <c r="B10">
        <v>0.3541125077406781</v>
      </c>
      <c r="C10">
        <v>1.4164500309627124</v>
      </c>
    </row>
    <row r="11" spans="1:3" x14ac:dyDescent="0.25">
      <c r="A11">
        <v>2014</v>
      </c>
      <c r="B11">
        <v>0.20225465398071543</v>
      </c>
      <c r="C11">
        <v>0.97082233910743398</v>
      </c>
    </row>
    <row r="12" spans="1:3" x14ac:dyDescent="0.25">
      <c r="A12">
        <v>2015</v>
      </c>
      <c r="B12">
        <v>0.12536313521500614</v>
      </c>
      <c r="C12">
        <v>1.0446927934583845</v>
      </c>
    </row>
  </sheetData>
  <mergeCells count="1">
    <mergeCell ref="A1:XFD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6D20D-F2D7-49D5-9487-58B0839918A7}">
  <dimension ref="A1:C12"/>
  <sheetViews>
    <sheetView workbookViewId="0">
      <selection sqref="A1:XFD1"/>
    </sheetView>
  </sheetViews>
  <sheetFormatPr defaultRowHeight="15" x14ac:dyDescent="0.25"/>
  <cols>
    <col min="1" max="1" width="13.85546875" bestFit="1" customWidth="1"/>
    <col min="2" max="3" width="12" bestFit="1" customWidth="1"/>
  </cols>
  <sheetData>
    <row r="1" spans="1:3" s="10" customFormat="1" x14ac:dyDescent="0.25">
      <c r="A1" s="9" t="s">
        <v>314</v>
      </c>
    </row>
    <row r="2" spans="1:3" s="7" customFormat="1" x14ac:dyDescent="0.25">
      <c r="A2" s="7" t="s">
        <v>286</v>
      </c>
      <c r="B2" s="7" t="s">
        <v>287</v>
      </c>
      <c r="C2" s="7" t="s">
        <v>288</v>
      </c>
    </row>
    <row r="3" spans="1:3" x14ac:dyDescent="0.25">
      <c r="A3">
        <v>2006</v>
      </c>
      <c r="B3">
        <v>0.25524485639073563</v>
      </c>
      <c r="C3">
        <v>1.446387519547502</v>
      </c>
    </row>
    <row r="4" spans="1:3" x14ac:dyDescent="0.25">
      <c r="A4">
        <v>2007</v>
      </c>
      <c r="B4">
        <v>0.57598488615658727</v>
      </c>
      <c r="C4">
        <v>2.1119445825741532</v>
      </c>
    </row>
    <row r="5" spans="1:3" x14ac:dyDescent="0.25">
      <c r="A5">
        <v>2008</v>
      </c>
      <c r="B5">
        <v>0.49679895870938257</v>
      </c>
      <c r="C5">
        <v>0.82799826451563763</v>
      </c>
    </row>
    <row r="6" spans="1:3" x14ac:dyDescent="0.25">
      <c r="A6">
        <v>2009</v>
      </c>
      <c r="B6">
        <v>0.19206797669831308</v>
      </c>
      <c r="C6">
        <v>1.2484418485390349</v>
      </c>
    </row>
    <row r="7" spans="1:3" x14ac:dyDescent="0.25">
      <c r="A7">
        <v>2010</v>
      </c>
      <c r="B7">
        <v>7.9589445802770983E-2</v>
      </c>
      <c r="C7">
        <v>0.47753667481662593</v>
      </c>
    </row>
    <row r="8" spans="1:3" x14ac:dyDescent="0.25">
      <c r="A8" s="8" t="s">
        <v>358</v>
      </c>
    </row>
    <row r="9" spans="1:3" x14ac:dyDescent="0.25">
      <c r="A9">
        <v>2012</v>
      </c>
      <c r="B9">
        <v>0.27959299647503127</v>
      </c>
      <c r="C9">
        <v>0.62908424206882041</v>
      </c>
    </row>
    <row r="10" spans="1:3" x14ac:dyDescent="0.25">
      <c r="A10">
        <v>2013</v>
      </c>
      <c r="B10">
        <v>0.18325809061562806</v>
      </c>
      <c r="C10">
        <v>1.1911775890015823</v>
      </c>
    </row>
    <row r="11" spans="1:3" x14ac:dyDescent="0.25">
      <c r="A11">
        <v>2014</v>
      </c>
      <c r="B11">
        <v>0.26341275813352744</v>
      </c>
      <c r="C11">
        <v>1.0536510325341097</v>
      </c>
    </row>
    <row r="12" spans="1:3" x14ac:dyDescent="0.25">
      <c r="A12">
        <v>2015</v>
      </c>
      <c r="B12">
        <v>0.34464278636799922</v>
      </c>
      <c r="C12">
        <v>1.2062497522879974</v>
      </c>
    </row>
  </sheetData>
  <mergeCells count="1">
    <mergeCell ref="A1:XFD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B26B2-3247-4CA7-8FBD-1FA5F58E0E0F}">
  <dimension ref="A1:C13"/>
  <sheetViews>
    <sheetView workbookViewId="0">
      <selection sqref="A1:XFD1"/>
    </sheetView>
  </sheetViews>
  <sheetFormatPr defaultRowHeight="15" x14ac:dyDescent="0.25"/>
  <cols>
    <col min="1" max="1" width="38.5703125" bestFit="1" customWidth="1"/>
    <col min="2" max="2" width="6" bestFit="1" customWidth="1"/>
    <col min="3" max="3" width="10.42578125" bestFit="1" customWidth="1"/>
  </cols>
  <sheetData>
    <row r="1" spans="1:3" s="10" customFormat="1" x14ac:dyDescent="0.25">
      <c r="A1" s="9" t="s">
        <v>315</v>
      </c>
    </row>
    <row r="2" spans="1:3" s="7" customFormat="1" x14ac:dyDescent="0.25">
      <c r="A2" s="7" t="s">
        <v>297</v>
      </c>
      <c r="B2" s="7" t="s">
        <v>287</v>
      </c>
      <c r="C2" s="7" t="s">
        <v>298</v>
      </c>
    </row>
    <row r="3" spans="1:3" x14ac:dyDescent="0.25">
      <c r="A3" t="s">
        <v>316</v>
      </c>
      <c r="B3">
        <v>1</v>
      </c>
      <c r="C3">
        <v>3</v>
      </c>
    </row>
    <row r="4" spans="1:3" x14ac:dyDescent="0.25">
      <c r="A4" t="s">
        <v>317</v>
      </c>
      <c r="B4">
        <v>0</v>
      </c>
      <c r="C4">
        <v>4</v>
      </c>
    </row>
    <row r="5" spans="1:3" x14ac:dyDescent="0.25">
      <c r="A5" t="s">
        <v>301</v>
      </c>
      <c r="B5">
        <v>0</v>
      </c>
      <c r="C5">
        <v>3</v>
      </c>
    </row>
    <row r="6" spans="1:3" x14ac:dyDescent="0.25">
      <c r="A6" t="s">
        <v>318</v>
      </c>
      <c r="B6">
        <v>0</v>
      </c>
      <c r="C6">
        <v>3</v>
      </c>
    </row>
    <row r="7" spans="1:3" x14ac:dyDescent="0.25">
      <c r="A7" t="s">
        <v>319</v>
      </c>
      <c r="B7">
        <v>1</v>
      </c>
      <c r="C7">
        <v>1</v>
      </c>
    </row>
    <row r="8" spans="1:3" x14ac:dyDescent="0.25">
      <c r="A8" t="s">
        <v>300</v>
      </c>
      <c r="B8">
        <v>0</v>
      </c>
      <c r="C8">
        <v>2</v>
      </c>
    </row>
    <row r="9" spans="1:3" x14ac:dyDescent="0.25">
      <c r="A9" t="s">
        <v>320</v>
      </c>
      <c r="B9">
        <v>0</v>
      </c>
      <c r="C9">
        <v>2</v>
      </c>
    </row>
    <row r="10" spans="1:3" x14ac:dyDescent="0.25">
      <c r="A10" t="s">
        <v>321</v>
      </c>
      <c r="B10">
        <v>0</v>
      </c>
      <c r="C10">
        <v>2</v>
      </c>
    </row>
    <row r="11" spans="1:3" x14ac:dyDescent="0.25">
      <c r="A11" t="s">
        <v>299</v>
      </c>
      <c r="B11">
        <v>1</v>
      </c>
      <c r="C11">
        <v>0</v>
      </c>
    </row>
    <row r="12" spans="1:3" x14ac:dyDescent="0.25">
      <c r="A12" t="s">
        <v>322</v>
      </c>
      <c r="B12">
        <v>0</v>
      </c>
      <c r="C12">
        <v>1</v>
      </c>
    </row>
    <row r="13" spans="1:3" x14ac:dyDescent="0.25">
      <c r="A13" t="s">
        <v>323</v>
      </c>
      <c r="B13">
        <v>0</v>
      </c>
      <c r="C13">
        <v>1</v>
      </c>
    </row>
  </sheetData>
  <mergeCells count="1">
    <mergeCell ref="A1:XFD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AA5D0-72DE-4E62-B9C9-739996640D6F}">
  <dimension ref="A1:C9"/>
  <sheetViews>
    <sheetView workbookViewId="0">
      <selection activeCell="P24" sqref="P24"/>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324</v>
      </c>
    </row>
    <row r="2" spans="1:3" s="7" customFormat="1" x14ac:dyDescent="0.25">
      <c r="A2" s="7" t="s">
        <v>304</v>
      </c>
      <c r="B2" s="7" t="s">
        <v>287</v>
      </c>
      <c r="C2" s="7" t="s">
        <v>298</v>
      </c>
    </row>
    <row r="3" spans="1:3" x14ac:dyDescent="0.25">
      <c r="A3" t="s">
        <v>306</v>
      </c>
      <c r="B3">
        <v>2</v>
      </c>
      <c r="C3">
        <v>4</v>
      </c>
    </row>
    <row r="4" spans="1:3" x14ac:dyDescent="0.25">
      <c r="A4" t="s">
        <v>307</v>
      </c>
      <c r="B4">
        <v>0</v>
      </c>
      <c r="C4">
        <v>6</v>
      </c>
    </row>
    <row r="5" spans="1:3" x14ac:dyDescent="0.25">
      <c r="A5" t="s">
        <v>325</v>
      </c>
      <c r="B5">
        <v>1</v>
      </c>
      <c r="C5">
        <v>3</v>
      </c>
    </row>
    <row r="6" spans="1:3" x14ac:dyDescent="0.25">
      <c r="A6" t="s">
        <v>305</v>
      </c>
      <c r="B6">
        <v>0</v>
      </c>
      <c r="C6">
        <v>4</v>
      </c>
    </row>
    <row r="7" spans="1:3" x14ac:dyDescent="0.25">
      <c r="A7" t="s">
        <v>326</v>
      </c>
      <c r="B7">
        <v>0</v>
      </c>
      <c r="C7">
        <v>3</v>
      </c>
    </row>
    <row r="8" spans="1:3" x14ac:dyDescent="0.25">
      <c r="A8" t="s">
        <v>327</v>
      </c>
      <c r="B8">
        <v>0</v>
      </c>
      <c r="C8">
        <v>1</v>
      </c>
    </row>
    <row r="9" spans="1:3" x14ac:dyDescent="0.25">
      <c r="A9" t="s">
        <v>328</v>
      </c>
      <c r="B9">
        <v>0</v>
      </c>
      <c r="C9">
        <v>1</v>
      </c>
    </row>
  </sheetData>
  <mergeCells count="1">
    <mergeCell ref="A1:XFD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39989-A7DC-45DB-9A34-F9BFCDD2BEA9}">
  <dimension ref="A1:C9"/>
  <sheetViews>
    <sheetView workbookViewId="0">
      <selection activeCell="M22" sqref="M22"/>
    </sheetView>
  </sheetViews>
  <sheetFormatPr defaultRowHeight="15" x14ac:dyDescent="0.25"/>
  <cols>
    <col min="1" max="1" width="36" bestFit="1" customWidth="1"/>
    <col min="2" max="2" width="6" bestFit="1" customWidth="1"/>
    <col min="3" max="3" width="10.42578125" bestFit="1" customWidth="1"/>
  </cols>
  <sheetData>
    <row r="1" spans="1:3" s="10" customFormat="1" x14ac:dyDescent="0.25">
      <c r="A1" s="9" t="s">
        <v>329</v>
      </c>
    </row>
    <row r="2" spans="1:3" s="7" customFormat="1" x14ac:dyDescent="0.25">
      <c r="A2" s="7" t="s">
        <v>297</v>
      </c>
      <c r="B2" s="7" t="s">
        <v>287</v>
      </c>
      <c r="C2" s="7" t="s">
        <v>298</v>
      </c>
    </row>
    <row r="3" spans="1:3" x14ac:dyDescent="0.25">
      <c r="A3" t="s">
        <v>318</v>
      </c>
      <c r="B3">
        <v>0</v>
      </c>
      <c r="C3">
        <v>5</v>
      </c>
    </row>
    <row r="4" spans="1:3" x14ac:dyDescent="0.25">
      <c r="A4" t="s">
        <v>319</v>
      </c>
      <c r="B4">
        <v>2</v>
      </c>
      <c r="C4">
        <v>1</v>
      </c>
    </row>
    <row r="5" spans="1:3" x14ac:dyDescent="0.25">
      <c r="A5" t="s">
        <v>330</v>
      </c>
      <c r="B5">
        <v>1</v>
      </c>
      <c r="C5">
        <v>0</v>
      </c>
    </row>
    <row r="6" spans="1:3" x14ac:dyDescent="0.25">
      <c r="A6" t="s">
        <v>331</v>
      </c>
      <c r="B6">
        <v>1</v>
      </c>
      <c r="C6">
        <v>0</v>
      </c>
    </row>
    <row r="7" spans="1:3" x14ac:dyDescent="0.25">
      <c r="A7" t="s">
        <v>332</v>
      </c>
      <c r="B7">
        <v>0</v>
      </c>
      <c r="C7">
        <v>1</v>
      </c>
    </row>
    <row r="8" spans="1:3" x14ac:dyDescent="0.25">
      <c r="A8" t="s">
        <v>301</v>
      </c>
      <c r="B8">
        <v>0</v>
      </c>
      <c r="C8">
        <v>1</v>
      </c>
    </row>
    <row r="9" spans="1:3" x14ac:dyDescent="0.25">
      <c r="A9" t="s">
        <v>333</v>
      </c>
      <c r="B9">
        <v>0</v>
      </c>
      <c r="C9">
        <v>2</v>
      </c>
    </row>
  </sheetData>
  <mergeCells count="1">
    <mergeCell ref="A1:XFD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91091-E187-4D7E-8CFA-916C98C9DE95}">
  <dimension ref="A1:C7"/>
  <sheetViews>
    <sheetView workbookViewId="0">
      <selection sqref="A1:XFD1"/>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334</v>
      </c>
    </row>
    <row r="2" spans="1:3" s="7" customFormat="1" x14ac:dyDescent="0.25">
      <c r="A2" s="7" t="s">
        <v>304</v>
      </c>
      <c r="B2" s="7" t="s">
        <v>287</v>
      </c>
      <c r="C2" s="7" t="s">
        <v>298</v>
      </c>
    </row>
    <row r="3" spans="1:3" x14ac:dyDescent="0.25">
      <c r="A3" t="s">
        <v>306</v>
      </c>
      <c r="B3">
        <v>2</v>
      </c>
      <c r="C3">
        <v>3</v>
      </c>
    </row>
    <row r="4" spans="1:3" x14ac:dyDescent="0.25">
      <c r="A4" t="s">
        <v>335</v>
      </c>
      <c r="B4">
        <v>1</v>
      </c>
      <c r="C4">
        <v>2</v>
      </c>
    </row>
    <row r="5" spans="1:3" x14ac:dyDescent="0.25">
      <c r="A5" t="s">
        <v>328</v>
      </c>
      <c r="B5">
        <v>0</v>
      </c>
      <c r="C5">
        <v>3</v>
      </c>
    </row>
    <row r="6" spans="1:3" x14ac:dyDescent="0.25">
      <c r="A6" t="s">
        <v>326</v>
      </c>
      <c r="B6">
        <v>1</v>
      </c>
      <c r="C6">
        <v>1</v>
      </c>
    </row>
    <row r="7" spans="1:3" x14ac:dyDescent="0.25">
      <c r="A7" t="s">
        <v>307</v>
      </c>
      <c r="B7">
        <v>0</v>
      </c>
      <c r="C7">
        <v>1</v>
      </c>
    </row>
  </sheetData>
  <mergeCells count="1">
    <mergeCell ref="A1:XF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59D3B-D5CA-4BB7-8F6D-77053374AA65}">
  <dimension ref="A1:V45"/>
  <sheetViews>
    <sheetView workbookViewId="0">
      <selection sqref="A1:XFD1"/>
    </sheetView>
  </sheetViews>
  <sheetFormatPr defaultRowHeight="15" x14ac:dyDescent="0.25"/>
  <cols>
    <col min="1" max="1" width="12.85546875" bestFit="1" customWidth="1"/>
    <col min="2" max="2" width="12" bestFit="1" customWidth="1"/>
    <col min="3" max="3" width="10.7109375" bestFit="1" customWidth="1"/>
    <col min="4" max="4" width="8.42578125" bestFit="1" customWidth="1"/>
    <col min="5" max="5" width="9.85546875" bestFit="1" customWidth="1"/>
    <col min="6" max="6" width="18.710937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28515625" bestFit="1" customWidth="1"/>
    <col min="20" max="20" width="11.7109375" bestFit="1" customWidth="1"/>
    <col min="21" max="21" width="9.5703125" bestFit="1" customWidth="1"/>
  </cols>
  <sheetData>
    <row r="1" spans="1:22" s="10" customFormat="1" x14ac:dyDescent="0.25">
      <c r="A1" s="9" t="s">
        <v>33</v>
      </c>
    </row>
    <row r="2" spans="1:22" s="7" customFormat="1" x14ac:dyDescent="0.25">
      <c r="A2" s="7" t="s">
        <v>34</v>
      </c>
      <c r="B2" s="7" t="s">
        <v>35</v>
      </c>
      <c r="C2" s="7" t="s">
        <v>36</v>
      </c>
      <c r="D2" s="7" t="s">
        <v>37</v>
      </c>
      <c r="E2" s="7" t="s">
        <v>38</v>
      </c>
      <c r="F2" s="7" t="s">
        <v>39</v>
      </c>
      <c r="G2" s="7" t="s">
        <v>40</v>
      </c>
      <c r="H2" s="7" t="s">
        <v>41</v>
      </c>
      <c r="I2" s="7" t="s">
        <v>42</v>
      </c>
      <c r="J2" s="7" t="s">
        <v>43</v>
      </c>
      <c r="K2" s="7" t="s">
        <v>44</v>
      </c>
      <c r="L2" s="7" t="s">
        <v>45</v>
      </c>
      <c r="M2" s="7" t="s">
        <v>46</v>
      </c>
      <c r="N2" s="7" t="s">
        <v>47</v>
      </c>
      <c r="O2" s="7" t="s">
        <v>48</v>
      </c>
      <c r="P2" s="7" t="s">
        <v>49</v>
      </c>
      <c r="Q2" s="7" t="s">
        <v>50</v>
      </c>
      <c r="R2" s="7" t="s">
        <v>51</v>
      </c>
      <c r="S2" s="7" t="s">
        <v>52</v>
      </c>
      <c r="T2" s="7" t="s">
        <v>53</v>
      </c>
      <c r="U2" s="7" t="s">
        <v>54</v>
      </c>
      <c r="V2" s="7" t="s">
        <v>55</v>
      </c>
    </row>
    <row r="3" spans="1:22" x14ac:dyDescent="0.25">
      <c r="A3" t="s">
        <v>56</v>
      </c>
      <c r="B3">
        <v>1</v>
      </c>
      <c r="C3" s="5">
        <v>42007</v>
      </c>
      <c r="D3" t="s">
        <v>57</v>
      </c>
      <c r="E3" t="s">
        <v>58</v>
      </c>
      <c r="F3" t="s">
        <v>59</v>
      </c>
      <c r="G3" t="s">
        <v>60</v>
      </c>
      <c r="H3" t="s">
        <v>61</v>
      </c>
      <c r="K3" t="s">
        <v>62</v>
      </c>
      <c r="L3" t="s">
        <v>63</v>
      </c>
      <c r="M3" t="s">
        <v>64</v>
      </c>
      <c r="N3" t="s">
        <v>65</v>
      </c>
      <c r="O3" t="s">
        <v>66</v>
      </c>
      <c r="P3" t="s">
        <v>67</v>
      </c>
      <c r="Q3" t="s">
        <v>68</v>
      </c>
      <c r="S3" t="s">
        <v>69</v>
      </c>
      <c r="T3" t="s">
        <v>70</v>
      </c>
      <c r="U3" t="s">
        <v>71</v>
      </c>
      <c r="V3" s="6" t="str">
        <f>HYPERLINK("http://www.ntsb.gov/_layouts/ntsb.aviation/brief.aspx?ev_id=20150106X21946&amp;key=1", "Synopsis")</f>
        <v>Synopsis</v>
      </c>
    </row>
    <row r="4" spans="1:22" x14ac:dyDescent="0.25">
      <c r="A4" t="s">
        <v>72</v>
      </c>
      <c r="B4">
        <v>1</v>
      </c>
      <c r="C4" s="5">
        <v>42025</v>
      </c>
      <c r="D4" t="s">
        <v>73</v>
      </c>
      <c r="E4" t="s">
        <v>74</v>
      </c>
      <c r="F4" t="s">
        <v>75</v>
      </c>
      <c r="G4" t="s">
        <v>76</v>
      </c>
      <c r="H4" t="s">
        <v>61</v>
      </c>
      <c r="K4" t="s">
        <v>77</v>
      </c>
      <c r="L4" t="s">
        <v>63</v>
      </c>
      <c r="M4" t="s">
        <v>64</v>
      </c>
      <c r="N4" t="s">
        <v>78</v>
      </c>
      <c r="O4" t="s">
        <v>66</v>
      </c>
      <c r="P4" t="s">
        <v>67</v>
      </c>
      <c r="Q4" t="s">
        <v>68</v>
      </c>
      <c r="S4" t="s">
        <v>79</v>
      </c>
      <c r="T4" t="s">
        <v>80</v>
      </c>
      <c r="U4" t="s">
        <v>71</v>
      </c>
      <c r="V4" s="6" t="str">
        <f>HYPERLINK("http://www.ntsb.gov/_layouts/ntsb.aviation/brief.aspx?ev_id=20150122X23956&amp;key=1", "Synopsis")</f>
        <v>Synopsis</v>
      </c>
    </row>
    <row r="5" spans="1:22" x14ac:dyDescent="0.25">
      <c r="A5" t="s">
        <v>81</v>
      </c>
      <c r="B5">
        <v>1</v>
      </c>
      <c r="C5" s="5">
        <v>42045</v>
      </c>
      <c r="D5" t="s">
        <v>82</v>
      </c>
      <c r="E5" t="s">
        <v>83</v>
      </c>
      <c r="F5" t="s">
        <v>84</v>
      </c>
      <c r="G5" t="s">
        <v>85</v>
      </c>
      <c r="H5" t="s">
        <v>61</v>
      </c>
      <c r="K5" t="s">
        <v>77</v>
      </c>
      <c r="L5" t="s">
        <v>63</v>
      </c>
      <c r="M5" t="s">
        <v>64</v>
      </c>
      <c r="N5" t="s">
        <v>65</v>
      </c>
      <c r="O5" t="s">
        <v>66</v>
      </c>
      <c r="P5" t="s">
        <v>86</v>
      </c>
      <c r="Q5" t="s">
        <v>68</v>
      </c>
      <c r="S5" t="s">
        <v>87</v>
      </c>
      <c r="T5" t="s">
        <v>88</v>
      </c>
      <c r="U5" t="s">
        <v>71</v>
      </c>
      <c r="V5" s="6" t="str">
        <f>HYPERLINK("http://www.ntsb.gov/_layouts/ntsb.aviation/brief.aspx?ev_id=20150210X74239&amp;key=1", "Synopsis")</f>
        <v>Synopsis</v>
      </c>
    </row>
    <row r="6" spans="1:22" x14ac:dyDescent="0.25">
      <c r="A6" t="s">
        <v>89</v>
      </c>
      <c r="B6">
        <v>1</v>
      </c>
      <c r="C6" s="5">
        <v>42050</v>
      </c>
      <c r="D6" t="s">
        <v>90</v>
      </c>
      <c r="E6" t="s">
        <v>91</v>
      </c>
      <c r="F6" t="s">
        <v>92</v>
      </c>
      <c r="G6" t="s">
        <v>93</v>
      </c>
      <c r="H6" t="s">
        <v>61</v>
      </c>
      <c r="K6" t="s">
        <v>77</v>
      </c>
      <c r="L6" t="s">
        <v>63</v>
      </c>
      <c r="M6" t="s">
        <v>64</v>
      </c>
      <c r="N6" t="s">
        <v>78</v>
      </c>
      <c r="O6" t="s">
        <v>66</v>
      </c>
      <c r="P6" t="s">
        <v>67</v>
      </c>
      <c r="Q6" t="s">
        <v>68</v>
      </c>
      <c r="S6" t="s">
        <v>94</v>
      </c>
      <c r="T6" t="s">
        <v>95</v>
      </c>
      <c r="U6" t="s">
        <v>71</v>
      </c>
      <c r="V6" s="6" t="str">
        <f>HYPERLINK("http://www.ntsb.gov/_layouts/ntsb.aviation/brief.aspx?ev_id=20150217X83924&amp;key=1", "Synopsis")</f>
        <v>Synopsis</v>
      </c>
    </row>
    <row r="7" spans="1:22" x14ac:dyDescent="0.25">
      <c r="A7" t="s">
        <v>96</v>
      </c>
      <c r="B7">
        <v>1</v>
      </c>
      <c r="C7" s="5">
        <v>42059</v>
      </c>
      <c r="D7" t="s">
        <v>97</v>
      </c>
      <c r="E7" t="s">
        <v>98</v>
      </c>
      <c r="F7" t="s">
        <v>99</v>
      </c>
      <c r="G7" t="s">
        <v>100</v>
      </c>
      <c r="H7" t="s">
        <v>61</v>
      </c>
      <c r="K7" t="s">
        <v>77</v>
      </c>
      <c r="L7" t="s">
        <v>63</v>
      </c>
      <c r="M7" t="s">
        <v>64</v>
      </c>
      <c r="N7" t="s">
        <v>78</v>
      </c>
      <c r="O7" t="s">
        <v>66</v>
      </c>
      <c r="P7" t="s">
        <v>67</v>
      </c>
      <c r="Q7" t="s">
        <v>68</v>
      </c>
      <c r="S7" t="s">
        <v>101</v>
      </c>
      <c r="T7" t="s">
        <v>102</v>
      </c>
      <c r="U7" t="s">
        <v>71</v>
      </c>
      <c r="V7" s="6" t="str">
        <f>HYPERLINK("http://www.ntsb.gov/_layouts/ntsb.aviation/brief.aspx?ev_id=20150225X12013&amp;key=1", "Synopsis")</f>
        <v>Synopsis</v>
      </c>
    </row>
    <row r="8" spans="1:22" x14ac:dyDescent="0.25">
      <c r="A8" t="s">
        <v>103</v>
      </c>
      <c r="B8">
        <v>1</v>
      </c>
      <c r="C8" s="5">
        <v>42055</v>
      </c>
      <c r="D8" t="s">
        <v>104</v>
      </c>
      <c r="E8" t="s">
        <v>105</v>
      </c>
      <c r="F8" t="s">
        <v>106</v>
      </c>
      <c r="G8" t="s">
        <v>107</v>
      </c>
      <c r="H8" t="s">
        <v>61</v>
      </c>
      <c r="K8" t="s">
        <v>77</v>
      </c>
      <c r="L8" t="s">
        <v>63</v>
      </c>
      <c r="M8" t="s">
        <v>64</v>
      </c>
      <c r="N8" t="s">
        <v>65</v>
      </c>
      <c r="O8" t="s">
        <v>66</v>
      </c>
      <c r="P8" t="s">
        <v>67</v>
      </c>
      <c r="Q8" t="s">
        <v>108</v>
      </c>
      <c r="S8" t="s">
        <v>109</v>
      </c>
      <c r="T8" t="s">
        <v>80</v>
      </c>
      <c r="U8" t="s">
        <v>71</v>
      </c>
      <c r="V8" s="6" t="str">
        <f>HYPERLINK("http://www.ntsb.gov/_layouts/ntsb.aviation/brief.aspx?ev_id=20150225X31336&amp;key=1", "Synopsis")</f>
        <v>Synopsis</v>
      </c>
    </row>
    <row r="9" spans="1:22" x14ac:dyDescent="0.25">
      <c r="A9" t="s">
        <v>110</v>
      </c>
      <c r="B9">
        <v>1</v>
      </c>
      <c r="C9" s="5">
        <v>42073</v>
      </c>
      <c r="D9" t="s">
        <v>111</v>
      </c>
      <c r="E9" t="s">
        <v>112</v>
      </c>
      <c r="F9" t="s">
        <v>113</v>
      </c>
      <c r="G9" t="s">
        <v>114</v>
      </c>
      <c r="H9" t="s">
        <v>61</v>
      </c>
      <c r="K9" t="s">
        <v>77</v>
      </c>
      <c r="L9" t="s">
        <v>63</v>
      </c>
      <c r="M9" t="s">
        <v>64</v>
      </c>
      <c r="N9" t="s">
        <v>78</v>
      </c>
      <c r="O9" t="s">
        <v>66</v>
      </c>
      <c r="P9" t="s">
        <v>67</v>
      </c>
      <c r="Q9" t="s">
        <v>68</v>
      </c>
      <c r="S9" t="s">
        <v>101</v>
      </c>
      <c r="T9" t="s">
        <v>70</v>
      </c>
      <c r="U9" t="s">
        <v>71</v>
      </c>
      <c r="V9" s="6" t="str">
        <f>HYPERLINK("http://www.ntsb.gov/_layouts/ntsb.aviation/brief.aspx?ev_id=20150311X21724&amp;key=1", "Synopsis")</f>
        <v>Synopsis</v>
      </c>
    </row>
    <row r="10" spans="1:22" x14ac:dyDescent="0.25">
      <c r="A10" t="s">
        <v>115</v>
      </c>
      <c r="B10">
        <v>1</v>
      </c>
      <c r="C10" s="5">
        <v>42075</v>
      </c>
      <c r="D10" t="s">
        <v>116</v>
      </c>
      <c r="E10" t="s">
        <v>117</v>
      </c>
      <c r="F10" t="s">
        <v>118</v>
      </c>
      <c r="G10" t="s">
        <v>119</v>
      </c>
      <c r="H10" t="s">
        <v>61</v>
      </c>
      <c r="I10">
        <v>1</v>
      </c>
      <c r="J10">
        <v>2</v>
      </c>
      <c r="K10" t="s">
        <v>120</v>
      </c>
      <c r="L10" t="s">
        <v>121</v>
      </c>
      <c r="M10" t="s">
        <v>64</v>
      </c>
      <c r="N10" t="s">
        <v>65</v>
      </c>
      <c r="O10" t="s">
        <v>66</v>
      </c>
      <c r="P10" t="s">
        <v>67</v>
      </c>
      <c r="Q10" t="s">
        <v>108</v>
      </c>
      <c r="S10" t="s">
        <v>122</v>
      </c>
      <c r="T10" t="s">
        <v>80</v>
      </c>
      <c r="U10" t="s">
        <v>71</v>
      </c>
      <c r="V10" s="6" t="str">
        <f>HYPERLINK("http://www.ntsb.gov/_layouts/ntsb.aviation/brief.aspx?ev_id=20150313X72113&amp;key=1", "Synopsis")</f>
        <v>Synopsis</v>
      </c>
    </row>
    <row r="11" spans="1:22" x14ac:dyDescent="0.25">
      <c r="A11" t="s">
        <v>123</v>
      </c>
      <c r="B11">
        <v>1</v>
      </c>
      <c r="C11" s="5">
        <v>42076</v>
      </c>
      <c r="D11" t="s">
        <v>124</v>
      </c>
      <c r="E11" t="s">
        <v>125</v>
      </c>
      <c r="F11" t="s">
        <v>126</v>
      </c>
      <c r="G11" t="s">
        <v>127</v>
      </c>
      <c r="H11" t="s">
        <v>61</v>
      </c>
      <c r="K11" t="s">
        <v>77</v>
      </c>
      <c r="L11" t="s">
        <v>63</v>
      </c>
      <c r="M11" t="s">
        <v>64</v>
      </c>
      <c r="N11" t="s">
        <v>65</v>
      </c>
      <c r="O11" t="s">
        <v>66</v>
      </c>
      <c r="P11" t="s">
        <v>67</v>
      </c>
      <c r="Q11" t="s">
        <v>108</v>
      </c>
      <c r="S11" t="s">
        <v>109</v>
      </c>
      <c r="T11" t="s">
        <v>80</v>
      </c>
      <c r="U11" t="s">
        <v>71</v>
      </c>
      <c r="V11" s="6" t="str">
        <f>HYPERLINK("http://www.ntsb.gov/_layouts/ntsb.aviation/brief.aspx?ev_id=20150313X75813&amp;key=1", "Synopsis")</f>
        <v>Synopsis</v>
      </c>
    </row>
    <row r="12" spans="1:22" x14ac:dyDescent="0.25">
      <c r="A12" t="s">
        <v>128</v>
      </c>
      <c r="B12">
        <v>1</v>
      </c>
      <c r="C12" s="5">
        <v>42109</v>
      </c>
      <c r="D12" t="s">
        <v>129</v>
      </c>
      <c r="E12" t="s">
        <v>130</v>
      </c>
      <c r="F12" t="s">
        <v>131</v>
      </c>
      <c r="G12" t="s">
        <v>132</v>
      </c>
      <c r="H12" t="s">
        <v>61</v>
      </c>
      <c r="K12" t="s">
        <v>77</v>
      </c>
      <c r="L12" t="s">
        <v>63</v>
      </c>
      <c r="M12" t="s">
        <v>64</v>
      </c>
      <c r="N12" t="s">
        <v>78</v>
      </c>
      <c r="O12" t="s">
        <v>66</v>
      </c>
      <c r="P12" t="s">
        <v>67</v>
      </c>
      <c r="Q12" t="s">
        <v>68</v>
      </c>
      <c r="S12" t="s">
        <v>133</v>
      </c>
      <c r="T12" t="s">
        <v>134</v>
      </c>
      <c r="U12" t="s">
        <v>71</v>
      </c>
      <c r="V12" s="6" t="str">
        <f>HYPERLINK("http://www.ntsb.gov/_layouts/ntsb.aviation/brief.aspx?ev_id=20150417X55123&amp;key=1", "Synopsis")</f>
        <v>Synopsis</v>
      </c>
    </row>
    <row r="13" spans="1:22" x14ac:dyDescent="0.25">
      <c r="A13" t="s">
        <v>135</v>
      </c>
      <c r="B13">
        <v>1</v>
      </c>
      <c r="C13" s="5">
        <v>42110</v>
      </c>
      <c r="D13" t="s">
        <v>136</v>
      </c>
      <c r="E13" t="s">
        <v>137</v>
      </c>
      <c r="F13" t="s">
        <v>138</v>
      </c>
      <c r="G13" t="s">
        <v>93</v>
      </c>
      <c r="H13" t="s">
        <v>61</v>
      </c>
      <c r="K13" t="s">
        <v>77</v>
      </c>
      <c r="L13" t="s">
        <v>63</v>
      </c>
      <c r="M13" t="s">
        <v>64</v>
      </c>
      <c r="N13" t="s">
        <v>78</v>
      </c>
      <c r="O13" t="s">
        <v>66</v>
      </c>
      <c r="P13" t="s">
        <v>67</v>
      </c>
      <c r="Q13" t="s">
        <v>68</v>
      </c>
      <c r="S13" t="s">
        <v>69</v>
      </c>
      <c r="T13" t="s">
        <v>80</v>
      </c>
      <c r="U13" t="s">
        <v>71</v>
      </c>
      <c r="V13" s="6" t="str">
        <f>HYPERLINK("http://www.ntsb.gov/_layouts/ntsb.aviation/brief.aspx?ev_id=20150420X02310&amp;key=1", "Synopsis")</f>
        <v>Synopsis</v>
      </c>
    </row>
    <row r="14" spans="1:22" x14ac:dyDescent="0.25">
      <c r="A14" t="s">
        <v>139</v>
      </c>
      <c r="B14">
        <v>1</v>
      </c>
      <c r="C14" s="5">
        <v>42140</v>
      </c>
      <c r="D14" t="s">
        <v>140</v>
      </c>
      <c r="E14" t="s">
        <v>141</v>
      </c>
      <c r="F14" t="s">
        <v>142</v>
      </c>
      <c r="G14" t="s">
        <v>127</v>
      </c>
      <c r="H14" t="s">
        <v>61</v>
      </c>
      <c r="K14" t="s">
        <v>77</v>
      </c>
      <c r="L14" t="s">
        <v>63</v>
      </c>
      <c r="M14" t="s">
        <v>64</v>
      </c>
      <c r="N14" t="s">
        <v>65</v>
      </c>
      <c r="O14" t="s">
        <v>66</v>
      </c>
      <c r="P14" t="s">
        <v>67</v>
      </c>
      <c r="Q14" t="s">
        <v>68</v>
      </c>
      <c r="S14" t="s">
        <v>143</v>
      </c>
      <c r="T14" t="s">
        <v>88</v>
      </c>
      <c r="U14" t="s">
        <v>71</v>
      </c>
      <c r="V14" s="6" t="str">
        <f>HYPERLINK("http://www.ntsb.gov/_layouts/ntsb.aviation/brief.aspx?ev_id=20150526X10116&amp;key=1", "Synopsis")</f>
        <v>Synopsis</v>
      </c>
    </row>
    <row r="15" spans="1:22" x14ac:dyDescent="0.25">
      <c r="A15" t="s">
        <v>144</v>
      </c>
      <c r="B15">
        <v>1</v>
      </c>
      <c r="C15" s="5">
        <v>42155</v>
      </c>
      <c r="D15" t="s">
        <v>145</v>
      </c>
      <c r="E15" t="s">
        <v>146</v>
      </c>
      <c r="F15" t="s">
        <v>147</v>
      </c>
      <c r="G15" t="s">
        <v>127</v>
      </c>
      <c r="H15" t="s">
        <v>61</v>
      </c>
      <c r="J15">
        <v>1</v>
      </c>
      <c r="K15" t="s">
        <v>148</v>
      </c>
      <c r="L15" t="s">
        <v>63</v>
      </c>
      <c r="M15" t="s">
        <v>64</v>
      </c>
      <c r="N15" t="s">
        <v>65</v>
      </c>
      <c r="O15" t="s">
        <v>66</v>
      </c>
      <c r="P15" t="s">
        <v>67</v>
      </c>
      <c r="Q15" t="s">
        <v>68</v>
      </c>
      <c r="S15" t="s">
        <v>149</v>
      </c>
      <c r="T15" t="s">
        <v>70</v>
      </c>
      <c r="U15" t="s">
        <v>71</v>
      </c>
      <c r="V15" s="6" t="str">
        <f>HYPERLINK("http://www.ntsb.gov/_layouts/ntsb.aviation/brief.aspx?ev_id=20150601X13437&amp;key=1", "Synopsis")</f>
        <v>Synopsis</v>
      </c>
    </row>
    <row r="16" spans="1:22" x14ac:dyDescent="0.25">
      <c r="A16" t="s">
        <v>150</v>
      </c>
      <c r="B16">
        <v>1</v>
      </c>
      <c r="C16" s="5">
        <v>42163</v>
      </c>
      <c r="D16" t="s">
        <v>151</v>
      </c>
      <c r="E16" t="s">
        <v>152</v>
      </c>
      <c r="F16" t="s">
        <v>153</v>
      </c>
      <c r="G16" t="s">
        <v>154</v>
      </c>
      <c r="H16" t="s">
        <v>61</v>
      </c>
      <c r="K16" t="s">
        <v>77</v>
      </c>
      <c r="L16" t="s">
        <v>63</v>
      </c>
      <c r="M16" t="s">
        <v>64</v>
      </c>
      <c r="N16" t="s">
        <v>65</v>
      </c>
      <c r="O16" t="s">
        <v>66</v>
      </c>
      <c r="P16" t="s">
        <v>67</v>
      </c>
      <c r="Q16" t="s">
        <v>108</v>
      </c>
      <c r="S16" t="s">
        <v>109</v>
      </c>
      <c r="T16" t="s">
        <v>80</v>
      </c>
      <c r="U16" t="s">
        <v>71</v>
      </c>
      <c r="V16" s="6" t="str">
        <f>HYPERLINK("http://www.ntsb.gov/_layouts/ntsb.aviation/brief.aspx?ev_id=20150609X15345&amp;key=1", "Synopsis")</f>
        <v>Synopsis</v>
      </c>
    </row>
    <row r="17" spans="1:22" x14ac:dyDescent="0.25">
      <c r="A17" t="s">
        <v>155</v>
      </c>
      <c r="B17">
        <v>1</v>
      </c>
      <c r="C17" s="5">
        <v>42159</v>
      </c>
      <c r="D17" t="s">
        <v>156</v>
      </c>
      <c r="E17" t="s">
        <v>157</v>
      </c>
      <c r="F17" t="s">
        <v>158</v>
      </c>
      <c r="G17" t="s">
        <v>127</v>
      </c>
      <c r="H17" t="s">
        <v>61</v>
      </c>
      <c r="K17" t="s">
        <v>77</v>
      </c>
      <c r="L17" t="s">
        <v>63</v>
      </c>
      <c r="M17" t="s">
        <v>64</v>
      </c>
      <c r="N17" t="s">
        <v>78</v>
      </c>
      <c r="O17" t="s">
        <v>66</v>
      </c>
      <c r="P17" t="s">
        <v>67</v>
      </c>
      <c r="Q17" t="s">
        <v>68</v>
      </c>
      <c r="S17" t="s">
        <v>109</v>
      </c>
      <c r="T17" t="s">
        <v>80</v>
      </c>
      <c r="U17" t="s">
        <v>71</v>
      </c>
      <c r="V17" s="6" t="str">
        <f>HYPERLINK("http://www.ntsb.gov/_layouts/ntsb.aviation/brief.aspx?ev_id=20150609X40345&amp;key=1", "Synopsis")</f>
        <v>Synopsis</v>
      </c>
    </row>
    <row r="18" spans="1:22" x14ac:dyDescent="0.25">
      <c r="A18" t="s">
        <v>159</v>
      </c>
      <c r="B18">
        <v>1</v>
      </c>
      <c r="C18" s="5">
        <v>42166</v>
      </c>
      <c r="D18" t="s">
        <v>160</v>
      </c>
      <c r="E18" t="s">
        <v>161</v>
      </c>
      <c r="F18" t="s">
        <v>162</v>
      </c>
      <c r="G18" t="s">
        <v>163</v>
      </c>
      <c r="H18" t="s">
        <v>61</v>
      </c>
      <c r="K18" t="s">
        <v>77</v>
      </c>
      <c r="L18" t="s">
        <v>63</v>
      </c>
      <c r="M18" t="s">
        <v>64</v>
      </c>
      <c r="N18" t="s">
        <v>65</v>
      </c>
      <c r="O18" t="s">
        <v>66</v>
      </c>
      <c r="P18" t="s">
        <v>67</v>
      </c>
      <c r="Q18" t="s">
        <v>68</v>
      </c>
      <c r="S18" t="s">
        <v>143</v>
      </c>
      <c r="T18" t="s">
        <v>102</v>
      </c>
      <c r="U18" t="s">
        <v>71</v>
      </c>
      <c r="V18" s="6" t="str">
        <f>HYPERLINK("http://www.ntsb.gov/_layouts/ntsb.aviation/brief.aspx?ev_id=20150615X00136&amp;key=1", "Synopsis")</f>
        <v>Synopsis</v>
      </c>
    </row>
    <row r="19" spans="1:22" x14ac:dyDescent="0.25">
      <c r="A19" t="s">
        <v>164</v>
      </c>
      <c r="B19">
        <v>1</v>
      </c>
      <c r="C19" s="5">
        <v>42178</v>
      </c>
      <c r="D19" t="s">
        <v>165</v>
      </c>
      <c r="E19" t="s">
        <v>166</v>
      </c>
      <c r="F19" t="s">
        <v>167</v>
      </c>
      <c r="G19" t="s">
        <v>168</v>
      </c>
      <c r="H19" t="s">
        <v>61</v>
      </c>
      <c r="J19">
        <v>1</v>
      </c>
      <c r="K19" t="s">
        <v>148</v>
      </c>
      <c r="L19" t="s">
        <v>63</v>
      </c>
      <c r="M19" t="s">
        <v>64</v>
      </c>
      <c r="N19" t="s">
        <v>65</v>
      </c>
      <c r="O19" t="s">
        <v>66</v>
      </c>
      <c r="P19" t="s">
        <v>67</v>
      </c>
      <c r="Q19" t="s">
        <v>68</v>
      </c>
      <c r="S19" t="s">
        <v>87</v>
      </c>
      <c r="T19" t="s">
        <v>88</v>
      </c>
      <c r="U19" t="s">
        <v>71</v>
      </c>
      <c r="V19" s="6" t="str">
        <f>HYPERLINK("http://www.ntsb.gov/_layouts/ntsb.aviation/brief.aspx?ev_id=20150623X74917&amp;key=1", "Synopsis")</f>
        <v>Synopsis</v>
      </c>
    </row>
    <row r="20" spans="1:22" x14ac:dyDescent="0.25">
      <c r="A20" t="s">
        <v>169</v>
      </c>
      <c r="B20">
        <v>1</v>
      </c>
      <c r="C20" s="5">
        <v>42180</v>
      </c>
      <c r="D20" t="s">
        <v>170</v>
      </c>
      <c r="E20" t="s">
        <v>171</v>
      </c>
      <c r="F20" t="s">
        <v>172</v>
      </c>
      <c r="G20" t="s">
        <v>127</v>
      </c>
      <c r="H20" t="s">
        <v>61</v>
      </c>
      <c r="I20">
        <v>9</v>
      </c>
      <c r="K20" t="s">
        <v>120</v>
      </c>
      <c r="L20" t="s">
        <v>63</v>
      </c>
      <c r="M20" t="s">
        <v>64</v>
      </c>
      <c r="N20" t="s">
        <v>65</v>
      </c>
      <c r="O20" t="s">
        <v>66</v>
      </c>
      <c r="P20" t="s">
        <v>67</v>
      </c>
      <c r="Q20" t="s">
        <v>68</v>
      </c>
      <c r="S20" t="s">
        <v>173</v>
      </c>
      <c r="T20" t="s">
        <v>80</v>
      </c>
      <c r="U20" t="s">
        <v>71</v>
      </c>
      <c r="V20" s="6" t="str">
        <f>HYPERLINK("http://www.ntsb.gov/_layouts/ntsb.aviation/brief.aspx?ev_id=20150625X15034&amp;key=1", "Synopsis")</f>
        <v>Synopsis</v>
      </c>
    </row>
    <row r="21" spans="1:22" x14ac:dyDescent="0.25">
      <c r="A21" t="s">
        <v>174</v>
      </c>
      <c r="B21">
        <v>1</v>
      </c>
      <c r="C21" s="5">
        <v>42182</v>
      </c>
      <c r="D21" t="s">
        <v>175</v>
      </c>
      <c r="E21" t="s">
        <v>176</v>
      </c>
      <c r="F21" t="s">
        <v>126</v>
      </c>
      <c r="G21" t="s">
        <v>127</v>
      </c>
      <c r="H21" t="s">
        <v>61</v>
      </c>
      <c r="K21" t="s">
        <v>77</v>
      </c>
      <c r="L21" t="s">
        <v>63</v>
      </c>
      <c r="M21" t="s">
        <v>64</v>
      </c>
      <c r="N21" t="s">
        <v>65</v>
      </c>
      <c r="O21" t="s">
        <v>66</v>
      </c>
      <c r="P21" t="s">
        <v>67</v>
      </c>
      <c r="Q21" t="s">
        <v>68</v>
      </c>
      <c r="S21" t="s">
        <v>87</v>
      </c>
      <c r="T21" t="s">
        <v>88</v>
      </c>
      <c r="U21" t="s">
        <v>71</v>
      </c>
      <c r="V21" s="6" t="str">
        <f>HYPERLINK("http://www.ntsb.gov/_layouts/ntsb.aviation/brief.aspx?ev_id=20150629X10505&amp;key=1", "Synopsis")</f>
        <v>Synopsis</v>
      </c>
    </row>
    <row r="22" spans="1:22" x14ac:dyDescent="0.25">
      <c r="A22" t="s">
        <v>177</v>
      </c>
      <c r="B22">
        <v>1</v>
      </c>
      <c r="C22" s="5">
        <v>42185</v>
      </c>
      <c r="D22" t="s">
        <v>178</v>
      </c>
      <c r="E22" t="s">
        <v>179</v>
      </c>
      <c r="F22" t="s">
        <v>180</v>
      </c>
      <c r="G22" t="s">
        <v>181</v>
      </c>
      <c r="H22" t="s">
        <v>61</v>
      </c>
      <c r="K22" t="s">
        <v>77</v>
      </c>
      <c r="L22" t="s">
        <v>63</v>
      </c>
      <c r="M22" t="s">
        <v>64</v>
      </c>
      <c r="N22" t="s">
        <v>78</v>
      </c>
      <c r="O22" t="s">
        <v>66</v>
      </c>
      <c r="P22" t="s">
        <v>67</v>
      </c>
      <c r="Q22" t="s">
        <v>68</v>
      </c>
      <c r="S22" t="s">
        <v>109</v>
      </c>
      <c r="T22" t="s">
        <v>95</v>
      </c>
      <c r="U22" t="s">
        <v>71</v>
      </c>
      <c r="V22" s="6" t="str">
        <f>HYPERLINK("http://www.ntsb.gov/_layouts/ntsb.aviation/brief.aspx?ev_id=20150701X21125&amp;key=1", "Synopsis")</f>
        <v>Synopsis</v>
      </c>
    </row>
    <row r="23" spans="1:22" x14ac:dyDescent="0.25">
      <c r="A23" t="s">
        <v>182</v>
      </c>
      <c r="B23">
        <v>1</v>
      </c>
      <c r="C23" s="5">
        <v>42183</v>
      </c>
      <c r="D23" t="s">
        <v>183</v>
      </c>
      <c r="E23" t="s">
        <v>184</v>
      </c>
      <c r="F23" t="s">
        <v>185</v>
      </c>
      <c r="G23" t="s">
        <v>107</v>
      </c>
      <c r="H23" t="s">
        <v>61</v>
      </c>
      <c r="J23">
        <v>1</v>
      </c>
      <c r="K23" t="s">
        <v>148</v>
      </c>
      <c r="L23" t="s">
        <v>63</v>
      </c>
      <c r="M23" t="s">
        <v>64</v>
      </c>
      <c r="N23" t="s">
        <v>65</v>
      </c>
      <c r="O23" t="s">
        <v>66</v>
      </c>
      <c r="P23" t="s">
        <v>67</v>
      </c>
      <c r="Q23" t="s">
        <v>108</v>
      </c>
      <c r="S23" t="s">
        <v>186</v>
      </c>
      <c r="T23" t="s">
        <v>134</v>
      </c>
      <c r="U23" t="s">
        <v>71</v>
      </c>
      <c r="V23" s="6" t="str">
        <f>HYPERLINK("http://www.ntsb.gov/_layouts/ntsb.aviation/brief.aspx?ev_id=20150702X05414&amp;key=1", "Synopsis")</f>
        <v>Synopsis</v>
      </c>
    </row>
    <row r="24" spans="1:22" x14ac:dyDescent="0.25">
      <c r="A24" t="s">
        <v>187</v>
      </c>
      <c r="B24">
        <v>1</v>
      </c>
      <c r="C24" s="5">
        <v>42188</v>
      </c>
      <c r="D24" t="s">
        <v>188</v>
      </c>
      <c r="E24" t="s">
        <v>189</v>
      </c>
      <c r="F24" t="s">
        <v>190</v>
      </c>
      <c r="G24" t="s">
        <v>93</v>
      </c>
      <c r="H24" t="s">
        <v>61</v>
      </c>
      <c r="I24">
        <v>1</v>
      </c>
      <c r="J24">
        <v>2</v>
      </c>
      <c r="K24" t="s">
        <v>120</v>
      </c>
      <c r="L24" t="s">
        <v>121</v>
      </c>
      <c r="M24" t="s">
        <v>64</v>
      </c>
      <c r="N24" t="s">
        <v>65</v>
      </c>
      <c r="O24" t="s">
        <v>66</v>
      </c>
      <c r="P24" t="s">
        <v>67</v>
      </c>
      <c r="Q24" t="s">
        <v>108</v>
      </c>
      <c r="S24" t="s">
        <v>94</v>
      </c>
      <c r="T24" t="s">
        <v>95</v>
      </c>
      <c r="U24" t="s">
        <v>71</v>
      </c>
      <c r="V24" s="6" t="str">
        <f>HYPERLINK("http://www.ntsb.gov/_layouts/ntsb.aviation/brief.aspx?ev_id=20150703X00859&amp;key=1", "Synopsis")</f>
        <v>Synopsis</v>
      </c>
    </row>
    <row r="25" spans="1:22" x14ac:dyDescent="0.25">
      <c r="A25" t="s">
        <v>191</v>
      </c>
      <c r="B25">
        <v>1</v>
      </c>
      <c r="C25" s="5">
        <v>42202</v>
      </c>
      <c r="D25" t="s">
        <v>192</v>
      </c>
      <c r="E25" t="s">
        <v>193</v>
      </c>
      <c r="F25" t="s">
        <v>194</v>
      </c>
      <c r="G25" t="s">
        <v>127</v>
      </c>
      <c r="H25" t="s">
        <v>61</v>
      </c>
      <c r="I25">
        <v>1</v>
      </c>
      <c r="J25">
        <v>4</v>
      </c>
      <c r="K25" t="s">
        <v>120</v>
      </c>
      <c r="L25" t="s">
        <v>63</v>
      </c>
      <c r="M25" t="s">
        <v>64</v>
      </c>
      <c r="N25" t="s">
        <v>65</v>
      </c>
      <c r="O25" t="s">
        <v>66</v>
      </c>
      <c r="P25" t="s">
        <v>86</v>
      </c>
      <c r="Q25" t="s">
        <v>68</v>
      </c>
      <c r="S25" t="s">
        <v>173</v>
      </c>
      <c r="T25" t="s">
        <v>80</v>
      </c>
      <c r="U25" t="s">
        <v>71</v>
      </c>
      <c r="V25" s="6" t="str">
        <f>HYPERLINK("http://www.ntsb.gov/_layouts/ntsb.aviation/brief.aspx?ev_id=20150718X04523&amp;key=1", "Synopsis")</f>
        <v>Synopsis</v>
      </c>
    </row>
    <row r="26" spans="1:22" x14ac:dyDescent="0.25">
      <c r="A26" t="s">
        <v>195</v>
      </c>
      <c r="B26">
        <v>1</v>
      </c>
      <c r="C26" s="5">
        <v>42188</v>
      </c>
      <c r="D26" t="s">
        <v>196</v>
      </c>
      <c r="E26" t="s">
        <v>197</v>
      </c>
      <c r="F26" t="s">
        <v>198</v>
      </c>
      <c r="G26" t="s">
        <v>93</v>
      </c>
      <c r="H26" t="s">
        <v>61</v>
      </c>
      <c r="K26" t="s">
        <v>77</v>
      </c>
      <c r="L26" t="s">
        <v>63</v>
      </c>
      <c r="M26" t="s">
        <v>64</v>
      </c>
      <c r="N26" t="s">
        <v>65</v>
      </c>
      <c r="O26" t="s">
        <v>66</v>
      </c>
      <c r="P26" t="s">
        <v>67</v>
      </c>
      <c r="Q26" t="s">
        <v>108</v>
      </c>
      <c r="S26" t="s">
        <v>186</v>
      </c>
      <c r="T26" t="s">
        <v>199</v>
      </c>
      <c r="U26" t="s">
        <v>71</v>
      </c>
      <c r="V26" s="6" t="str">
        <f>HYPERLINK("http://www.ntsb.gov/_layouts/ntsb.aviation/brief.aspx?ev_id=20150722X52014&amp;key=1", "Synopsis")</f>
        <v>Synopsis</v>
      </c>
    </row>
    <row r="27" spans="1:22" x14ac:dyDescent="0.25">
      <c r="A27" t="s">
        <v>200</v>
      </c>
      <c r="B27">
        <v>1</v>
      </c>
      <c r="C27" s="5">
        <v>42218</v>
      </c>
      <c r="D27" t="s">
        <v>201</v>
      </c>
      <c r="E27" t="s">
        <v>202</v>
      </c>
      <c r="F27" t="s">
        <v>203</v>
      </c>
      <c r="G27" t="s">
        <v>204</v>
      </c>
      <c r="H27" t="s">
        <v>61</v>
      </c>
      <c r="K27" t="s">
        <v>62</v>
      </c>
      <c r="L27" t="s">
        <v>63</v>
      </c>
      <c r="M27" t="s">
        <v>64</v>
      </c>
      <c r="N27" t="s">
        <v>65</v>
      </c>
      <c r="O27" t="s">
        <v>66</v>
      </c>
      <c r="P27" t="s">
        <v>86</v>
      </c>
      <c r="Q27" t="s">
        <v>68</v>
      </c>
      <c r="S27" t="s">
        <v>205</v>
      </c>
      <c r="T27" t="s">
        <v>102</v>
      </c>
      <c r="U27" t="s">
        <v>71</v>
      </c>
      <c r="V27" s="6" t="str">
        <f>HYPERLINK("http://www.ntsb.gov/_layouts/ntsb.aviation/brief.aspx?ev_id=20150803X45641&amp;key=1", "Synopsis")</f>
        <v>Synopsis</v>
      </c>
    </row>
    <row r="28" spans="1:22" x14ac:dyDescent="0.25">
      <c r="A28" t="s">
        <v>206</v>
      </c>
      <c r="B28">
        <v>1</v>
      </c>
      <c r="C28" s="5">
        <v>42211</v>
      </c>
      <c r="D28" t="s">
        <v>207</v>
      </c>
      <c r="E28" t="s">
        <v>208</v>
      </c>
      <c r="F28" t="s">
        <v>209</v>
      </c>
      <c r="G28" t="s">
        <v>210</v>
      </c>
      <c r="H28" t="s">
        <v>61</v>
      </c>
      <c r="K28" t="s">
        <v>77</v>
      </c>
      <c r="L28" t="s">
        <v>63</v>
      </c>
      <c r="M28" t="s">
        <v>64</v>
      </c>
      <c r="N28" t="s">
        <v>65</v>
      </c>
      <c r="O28" t="s">
        <v>66</v>
      </c>
      <c r="P28" t="s">
        <v>67</v>
      </c>
      <c r="Q28" t="s">
        <v>68</v>
      </c>
      <c r="S28" t="s">
        <v>109</v>
      </c>
      <c r="T28" t="s">
        <v>102</v>
      </c>
      <c r="U28" t="s">
        <v>71</v>
      </c>
      <c r="V28" s="6" t="str">
        <f>HYPERLINK("http://www.ntsb.gov/_layouts/ntsb.aviation/brief.aspx?ev_id=20150806X95619&amp;key=1", "Synopsis")</f>
        <v>Synopsis</v>
      </c>
    </row>
    <row r="29" spans="1:22" x14ac:dyDescent="0.25">
      <c r="A29" t="s">
        <v>211</v>
      </c>
      <c r="B29">
        <v>1</v>
      </c>
      <c r="C29" s="5">
        <v>42232</v>
      </c>
      <c r="D29" t="s">
        <v>212</v>
      </c>
      <c r="E29" t="s">
        <v>213</v>
      </c>
      <c r="F29" t="s">
        <v>214</v>
      </c>
      <c r="G29" t="s">
        <v>215</v>
      </c>
      <c r="H29" t="s">
        <v>61</v>
      </c>
      <c r="I29">
        <v>1</v>
      </c>
      <c r="J29">
        <v>1</v>
      </c>
      <c r="K29" t="s">
        <v>120</v>
      </c>
      <c r="L29" t="s">
        <v>121</v>
      </c>
      <c r="M29" t="s">
        <v>64</v>
      </c>
      <c r="N29" t="s">
        <v>65</v>
      </c>
      <c r="O29" t="s">
        <v>66</v>
      </c>
      <c r="P29" t="s">
        <v>67</v>
      </c>
      <c r="Q29" t="s">
        <v>68</v>
      </c>
      <c r="S29" t="s">
        <v>69</v>
      </c>
      <c r="T29" t="s">
        <v>80</v>
      </c>
      <c r="U29" t="s">
        <v>71</v>
      </c>
      <c r="V29" s="6" t="str">
        <f>HYPERLINK("http://www.ntsb.gov/_layouts/ntsb.aviation/brief.aspx?ev_id=20150816X95657&amp;key=1", "Synopsis")</f>
        <v>Synopsis</v>
      </c>
    </row>
    <row r="30" spans="1:22" x14ac:dyDescent="0.25">
      <c r="A30" t="s">
        <v>216</v>
      </c>
      <c r="B30">
        <v>1</v>
      </c>
      <c r="C30" s="5">
        <v>42238</v>
      </c>
      <c r="D30" t="s">
        <v>217</v>
      </c>
      <c r="E30" t="s">
        <v>218</v>
      </c>
      <c r="F30" t="s">
        <v>219</v>
      </c>
      <c r="G30" t="s">
        <v>127</v>
      </c>
      <c r="H30" t="s">
        <v>61</v>
      </c>
      <c r="K30" t="s">
        <v>77</v>
      </c>
      <c r="L30" t="s">
        <v>63</v>
      </c>
      <c r="M30" t="s">
        <v>64</v>
      </c>
      <c r="N30" t="s">
        <v>65</v>
      </c>
      <c r="O30" t="s">
        <v>66</v>
      </c>
      <c r="P30" t="s">
        <v>67</v>
      </c>
      <c r="Q30" t="s">
        <v>68</v>
      </c>
      <c r="S30" t="s">
        <v>87</v>
      </c>
      <c r="T30" t="s">
        <v>88</v>
      </c>
      <c r="U30" t="s">
        <v>71</v>
      </c>
      <c r="V30" s="6" t="str">
        <f>HYPERLINK("http://www.ntsb.gov/_layouts/ntsb.aviation/brief.aspx?ev_id=20150824X30257&amp;key=1", "Synopsis")</f>
        <v>Synopsis</v>
      </c>
    </row>
    <row r="31" spans="1:22" x14ac:dyDescent="0.25">
      <c r="A31" t="s">
        <v>220</v>
      </c>
      <c r="B31">
        <v>1</v>
      </c>
      <c r="C31" s="5">
        <v>42260</v>
      </c>
      <c r="D31" t="s">
        <v>221</v>
      </c>
      <c r="E31" t="s">
        <v>222</v>
      </c>
      <c r="F31" t="s">
        <v>223</v>
      </c>
      <c r="G31" t="s">
        <v>127</v>
      </c>
      <c r="H31" t="s">
        <v>61</v>
      </c>
      <c r="K31" t="s">
        <v>77</v>
      </c>
      <c r="L31" t="s">
        <v>63</v>
      </c>
      <c r="M31" t="s">
        <v>64</v>
      </c>
      <c r="N31" t="s">
        <v>65</v>
      </c>
      <c r="O31" t="s">
        <v>66</v>
      </c>
      <c r="P31" t="s">
        <v>67</v>
      </c>
      <c r="Q31" t="s">
        <v>68</v>
      </c>
      <c r="S31" t="s">
        <v>69</v>
      </c>
      <c r="T31" t="s">
        <v>95</v>
      </c>
      <c r="U31" t="s">
        <v>71</v>
      </c>
      <c r="V31" s="6" t="str">
        <f>HYPERLINK("http://www.ntsb.gov/_layouts/ntsb.aviation/brief.aspx?ev_id=20150914X02927&amp;key=1", "Synopsis")</f>
        <v>Synopsis</v>
      </c>
    </row>
    <row r="32" spans="1:22" x14ac:dyDescent="0.25">
      <c r="A32" t="s">
        <v>224</v>
      </c>
      <c r="B32">
        <v>1</v>
      </c>
      <c r="C32" s="5">
        <v>42257</v>
      </c>
      <c r="D32" t="s">
        <v>225</v>
      </c>
      <c r="E32" t="s">
        <v>226</v>
      </c>
      <c r="F32" t="s">
        <v>227</v>
      </c>
      <c r="G32" t="s">
        <v>228</v>
      </c>
      <c r="H32" t="s">
        <v>61</v>
      </c>
      <c r="K32" t="s">
        <v>77</v>
      </c>
      <c r="L32" t="s">
        <v>63</v>
      </c>
      <c r="M32" t="s">
        <v>64</v>
      </c>
      <c r="N32" t="s">
        <v>78</v>
      </c>
      <c r="O32" t="s">
        <v>66</v>
      </c>
      <c r="P32" t="s">
        <v>67</v>
      </c>
      <c r="Q32" t="s">
        <v>68</v>
      </c>
      <c r="S32" t="s">
        <v>143</v>
      </c>
      <c r="T32" t="s">
        <v>88</v>
      </c>
      <c r="U32" t="s">
        <v>71</v>
      </c>
      <c r="V32" s="6" t="str">
        <f>HYPERLINK("http://www.ntsb.gov/_layouts/ntsb.aviation/brief.aspx?ev_id=20150917X51906&amp;key=1", "Synopsis")</f>
        <v>Synopsis</v>
      </c>
    </row>
    <row r="33" spans="1:22" x14ac:dyDescent="0.25">
      <c r="A33" t="s">
        <v>229</v>
      </c>
      <c r="B33">
        <v>1</v>
      </c>
      <c r="C33" s="5">
        <v>42265</v>
      </c>
      <c r="D33" t="s">
        <v>230</v>
      </c>
      <c r="E33" t="s">
        <v>231</v>
      </c>
      <c r="F33" t="s">
        <v>232</v>
      </c>
      <c r="G33" t="s">
        <v>127</v>
      </c>
      <c r="H33" t="s">
        <v>61</v>
      </c>
      <c r="K33" t="s">
        <v>77</v>
      </c>
      <c r="L33" t="s">
        <v>63</v>
      </c>
      <c r="M33" t="s">
        <v>64</v>
      </c>
      <c r="N33" t="s">
        <v>65</v>
      </c>
      <c r="O33" t="s">
        <v>66</v>
      </c>
      <c r="P33" t="s">
        <v>67</v>
      </c>
      <c r="Q33" t="s">
        <v>68</v>
      </c>
      <c r="S33" t="s">
        <v>233</v>
      </c>
      <c r="T33" t="s">
        <v>234</v>
      </c>
      <c r="U33" t="s">
        <v>71</v>
      </c>
      <c r="V33" s="6" t="str">
        <f>HYPERLINK("http://www.ntsb.gov/_layouts/ntsb.aviation/brief.aspx?ev_id=20150922X63000&amp;key=1", "Synopsis")</f>
        <v>Synopsis</v>
      </c>
    </row>
    <row r="34" spans="1:22" x14ac:dyDescent="0.25">
      <c r="A34" t="s">
        <v>235</v>
      </c>
      <c r="B34">
        <v>1</v>
      </c>
      <c r="C34" s="5">
        <v>42283</v>
      </c>
      <c r="D34" t="s">
        <v>236</v>
      </c>
      <c r="E34" t="s">
        <v>237</v>
      </c>
      <c r="F34" t="s">
        <v>172</v>
      </c>
      <c r="G34" t="s">
        <v>127</v>
      </c>
      <c r="H34" t="s">
        <v>61</v>
      </c>
      <c r="K34" t="s">
        <v>77</v>
      </c>
      <c r="L34" t="s">
        <v>63</v>
      </c>
      <c r="M34" t="s">
        <v>64</v>
      </c>
      <c r="N34" t="s">
        <v>65</v>
      </c>
      <c r="O34" t="s">
        <v>66</v>
      </c>
      <c r="P34" t="s">
        <v>67</v>
      </c>
      <c r="Q34" t="s">
        <v>108</v>
      </c>
      <c r="S34" t="s">
        <v>87</v>
      </c>
      <c r="T34" t="s">
        <v>134</v>
      </c>
      <c r="U34" t="s">
        <v>71</v>
      </c>
      <c r="V34" s="6" t="str">
        <f>HYPERLINK("http://www.ntsb.gov/_layouts/ntsb.aviation/brief.aspx?ev_id=20151007X90503&amp;key=1", "Synopsis")</f>
        <v>Synopsis</v>
      </c>
    </row>
    <row r="35" spans="1:22" x14ac:dyDescent="0.25">
      <c r="A35" t="s">
        <v>238</v>
      </c>
      <c r="B35">
        <v>1</v>
      </c>
      <c r="C35" s="5">
        <v>42290</v>
      </c>
      <c r="D35" t="s">
        <v>239</v>
      </c>
      <c r="E35" t="s">
        <v>240</v>
      </c>
      <c r="F35" t="s">
        <v>241</v>
      </c>
      <c r="G35" t="s">
        <v>210</v>
      </c>
      <c r="H35" t="s">
        <v>61</v>
      </c>
      <c r="K35" t="s">
        <v>77</v>
      </c>
      <c r="L35" t="s">
        <v>63</v>
      </c>
      <c r="M35" t="s">
        <v>64</v>
      </c>
      <c r="N35" t="s">
        <v>78</v>
      </c>
      <c r="O35" t="s">
        <v>66</v>
      </c>
      <c r="P35" t="s">
        <v>67</v>
      </c>
      <c r="Q35" t="s">
        <v>68</v>
      </c>
      <c r="S35" t="s">
        <v>79</v>
      </c>
      <c r="T35" t="s">
        <v>80</v>
      </c>
      <c r="U35" t="s">
        <v>71</v>
      </c>
      <c r="V35" s="6" t="str">
        <f>HYPERLINK("http://www.ntsb.gov/_layouts/ntsb.aviation/brief.aspx?ev_id=20151013X20937&amp;key=1", "Synopsis")</f>
        <v>Synopsis</v>
      </c>
    </row>
    <row r="36" spans="1:22" x14ac:dyDescent="0.25">
      <c r="A36" t="s">
        <v>242</v>
      </c>
      <c r="B36">
        <v>1</v>
      </c>
      <c r="C36" s="5">
        <v>42310</v>
      </c>
      <c r="D36" t="s">
        <v>243</v>
      </c>
      <c r="E36" t="s">
        <v>244</v>
      </c>
      <c r="F36" t="s">
        <v>245</v>
      </c>
      <c r="G36" t="s">
        <v>246</v>
      </c>
      <c r="H36" t="s">
        <v>61</v>
      </c>
      <c r="K36" t="s">
        <v>77</v>
      </c>
      <c r="L36" t="s">
        <v>63</v>
      </c>
      <c r="M36" t="s">
        <v>64</v>
      </c>
      <c r="N36" t="s">
        <v>65</v>
      </c>
      <c r="O36" t="s">
        <v>66</v>
      </c>
      <c r="P36" t="s">
        <v>67</v>
      </c>
      <c r="Q36" t="s">
        <v>108</v>
      </c>
      <c r="S36" t="s">
        <v>109</v>
      </c>
      <c r="T36" t="s">
        <v>199</v>
      </c>
      <c r="U36" t="s">
        <v>71</v>
      </c>
      <c r="V36" s="6" t="str">
        <f>HYPERLINK("http://www.ntsb.gov/_layouts/ntsb.aviation/brief.aspx?ev_id=20151104X14945&amp;key=1", "Synopsis")</f>
        <v>Synopsis</v>
      </c>
    </row>
    <row r="37" spans="1:22" x14ac:dyDescent="0.25">
      <c r="A37" t="s">
        <v>247</v>
      </c>
      <c r="B37">
        <v>1</v>
      </c>
      <c r="C37" s="5">
        <v>42307</v>
      </c>
      <c r="D37" t="s">
        <v>248</v>
      </c>
      <c r="E37" t="s">
        <v>249</v>
      </c>
      <c r="F37" t="s">
        <v>250</v>
      </c>
      <c r="G37" t="s">
        <v>154</v>
      </c>
      <c r="H37" t="s">
        <v>61</v>
      </c>
      <c r="K37" t="s">
        <v>77</v>
      </c>
      <c r="L37" t="s">
        <v>63</v>
      </c>
      <c r="M37" t="s">
        <v>64</v>
      </c>
      <c r="N37" t="s">
        <v>65</v>
      </c>
      <c r="O37" t="s">
        <v>66</v>
      </c>
      <c r="P37" t="s">
        <v>67</v>
      </c>
      <c r="Q37" t="s">
        <v>108</v>
      </c>
      <c r="S37" t="s">
        <v>109</v>
      </c>
      <c r="T37" t="s">
        <v>134</v>
      </c>
      <c r="U37" t="s">
        <v>71</v>
      </c>
      <c r="V37" s="6" t="str">
        <f>HYPERLINK("http://www.ntsb.gov/_layouts/ntsb.aviation/brief.aspx?ev_id=20151104X84701&amp;key=1", "Synopsis")</f>
        <v>Synopsis</v>
      </c>
    </row>
    <row r="38" spans="1:22" x14ac:dyDescent="0.25">
      <c r="A38" t="s">
        <v>251</v>
      </c>
      <c r="B38">
        <v>1</v>
      </c>
      <c r="C38" s="5">
        <v>42318</v>
      </c>
      <c r="D38" t="s">
        <v>252</v>
      </c>
      <c r="E38" t="s">
        <v>253</v>
      </c>
      <c r="F38" t="s">
        <v>254</v>
      </c>
      <c r="G38" t="s">
        <v>255</v>
      </c>
      <c r="H38" t="s">
        <v>61</v>
      </c>
      <c r="I38">
        <v>9</v>
      </c>
      <c r="K38" t="s">
        <v>120</v>
      </c>
      <c r="L38" t="s">
        <v>121</v>
      </c>
      <c r="M38" t="s">
        <v>64</v>
      </c>
      <c r="N38" t="s">
        <v>65</v>
      </c>
      <c r="O38" t="s">
        <v>66</v>
      </c>
      <c r="P38" t="s">
        <v>67</v>
      </c>
      <c r="Q38" t="s">
        <v>68</v>
      </c>
      <c r="S38" t="s">
        <v>94</v>
      </c>
      <c r="T38" t="s">
        <v>70</v>
      </c>
      <c r="U38" t="s">
        <v>71</v>
      </c>
      <c r="V38" s="6" t="str">
        <f>HYPERLINK("http://www.ntsb.gov/_layouts/ntsb.aviation/brief.aspx?ev_id=20151110X65615&amp;key=1", "Synopsis")</f>
        <v>Synopsis</v>
      </c>
    </row>
    <row r="39" spans="1:22" x14ac:dyDescent="0.25">
      <c r="A39" t="s">
        <v>256</v>
      </c>
      <c r="B39">
        <v>1</v>
      </c>
      <c r="C39" s="5">
        <v>42324</v>
      </c>
      <c r="D39" t="s">
        <v>257</v>
      </c>
      <c r="E39" t="s">
        <v>258</v>
      </c>
      <c r="F39" t="s">
        <v>259</v>
      </c>
      <c r="G39" t="s">
        <v>260</v>
      </c>
      <c r="H39" t="s">
        <v>61</v>
      </c>
      <c r="K39" t="s">
        <v>77</v>
      </c>
      <c r="L39" t="s">
        <v>63</v>
      </c>
      <c r="M39" t="s">
        <v>64</v>
      </c>
      <c r="N39" t="s">
        <v>78</v>
      </c>
      <c r="O39" t="s">
        <v>66</v>
      </c>
      <c r="P39" t="s">
        <v>67</v>
      </c>
      <c r="Q39" t="s">
        <v>68</v>
      </c>
      <c r="S39" t="s">
        <v>133</v>
      </c>
      <c r="T39" t="s">
        <v>102</v>
      </c>
      <c r="U39" t="s">
        <v>71</v>
      </c>
      <c r="V39" s="6" t="str">
        <f>HYPERLINK("http://www.ntsb.gov/_layouts/ntsb.aviation/brief.aspx?ev_id=20151117X75807&amp;key=1", "Synopsis")</f>
        <v>Synopsis</v>
      </c>
    </row>
    <row r="40" spans="1:22" x14ac:dyDescent="0.25">
      <c r="A40" t="s">
        <v>261</v>
      </c>
      <c r="B40">
        <v>1</v>
      </c>
      <c r="C40" s="5">
        <v>42327</v>
      </c>
      <c r="D40" t="s">
        <v>262</v>
      </c>
      <c r="E40" t="s">
        <v>263</v>
      </c>
      <c r="F40" t="s">
        <v>264</v>
      </c>
      <c r="G40" t="s">
        <v>163</v>
      </c>
      <c r="H40" t="s">
        <v>61</v>
      </c>
      <c r="K40" t="s">
        <v>77</v>
      </c>
      <c r="L40" t="s">
        <v>63</v>
      </c>
      <c r="M40" t="s">
        <v>64</v>
      </c>
      <c r="N40" t="s">
        <v>65</v>
      </c>
      <c r="O40" t="s">
        <v>66</v>
      </c>
      <c r="P40" t="s">
        <v>67</v>
      </c>
      <c r="Q40" t="s">
        <v>108</v>
      </c>
      <c r="S40" t="s">
        <v>265</v>
      </c>
      <c r="T40" t="s">
        <v>88</v>
      </c>
      <c r="U40" t="s">
        <v>71</v>
      </c>
      <c r="V40" s="6" t="str">
        <f>HYPERLINK("http://www.ntsb.gov/_layouts/ntsb.aviation/brief.aspx?ev_id=20151119X93456&amp;key=1", "Synopsis")</f>
        <v>Synopsis</v>
      </c>
    </row>
    <row r="41" spans="1:22" x14ac:dyDescent="0.25">
      <c r="A41" t="s">
        <v>266</v>
      </c>
      <c r="B41">
        <v>1</v>
      </c>
      <c r="C41" s="5">
        <v>42310</v>
      </c>
      <c r="D41" t="s">
        <v>267</v>
      </c>
      <c r="E41" t="s">
        <v>268</v>
      </c>
      <c r="F41" t="s">
        <v>203</v>
      </c>
      <c r="G41" t="s">
        <v>204</v>
      </c>
      <c r="H41" t="s">
        <v>61</v>
      </c>
      <c r="K41" t="s">
        <v>77</v>
      </c>
      <c r="L41" t="s">
        <v>63</v>
      </c>
      <c r="M41" t="s">
        <v>64</v>
      </c>
      <c r="N41" t="s">
        <v>65</v>
      </c>
      <c r="O41" t="s">
        <v>66</v>
      </c>
      <c r="P41" t="s">
        <v>86</v>
      </c>
      <c r="Q41" t="s">
        <v>68</v>
      </c>
      <c r="S41" t="s">
        <v>101</v>
      </c>
      <c r="T41" t="s">
        <v>102</v>
      </c>
      <c r="U41" t="s">
        <v>71</v>
      </c>
      <c r="V41" s="6" t="str">
        <f>HYPERLINK("http://www.ntsb.gov/_layouts/ntsb.aviation/brief.aspx?ev_id=20151204X01344&amp;key=1", "Synopsis")</f>
        <v>Synopsis</v>
      </c>
    </row>
    <row r="42" spans="1:22" x14ac:dyDescent="0.25">
      <c r="A42" t="s">
        <v>269</v>
      </c>
      <c r="B42">
        <v>1</v>
      </c>
      <c r="C42" s="5">
        <v>42314</v>
      </c>
      <c r="D42" t="s">
        <v>270</v>
      </c>
      <c r="E42" t="s">
        <v>271</v>
      </c>
      <c r="F42" t="s">
        <v>272</v>
      </c>
      <c r="G42" t="s">
        <v>273</v>
      </c>
      <c r="H42" t="s">
        <v>61</v>
      </c>
      <c r="K42" t="s">
        <v>77</v>
      </c>
      <c r="L42" t="s">
        <v>63</v>
      </c>
      <c r="M42" t="s">
        <v>64</v>
      </c>
      <c r="N42" t="s">
        <v>65</v>
      </c>
      <c r="O42" t="s">
        <v>66</v>
      </c>
      <c r="P42" t="s">
        <v>67</v>
      </c>
      <c r="Q42" t="s">
        <v>108</v>
      </c>
      <c r="S42" t="s">
        <v>94</v>
      </c>
      <c r="T42" t="s">
        <v>95</v>
      </c>
      <c r="U42" t="s">
        <v>71</v>
      </c>
      <c r="V42" s="6" t="str">
        <f>HYPERLINK("http://www.ntsb.gov/_layouts/ntsb.aviation/brief.aspx?ev_id=20151204X43427&amp;key=1", "Synopsis")</f>
        <v>Synopsis</v>
      </c>
    </row>
    <row r="43" spans="1:22" x14ac:dyDescent="0.25">
      <c r="A43" t="s">
        <v>274</v>
      </c>
      <c r="B43">
        <v>1</v>
      </c>
      <c r="C43" s="5">
        <v>42348</v>
      </c>
      <c r="D43" t="s">
        <v>275</v>
      </c>
      <c r="E43" t="s">
        <v>276</v>
      </c>
      <c r="F43" t="s">
        <v>277</v>
      </c>
      <c r="G43" t="s">
        <v>163</v>
      </c>
      <c r="H43" t="s">
        <v>61</v>
      </c>
      <c r="I43">
        <v>4</v>
      </c>
      <c r="K43" t="s">
        <v>120</v>
      </c>
      <c r="L43" t="s">
        <v>121</v>
      </c>
      <c r="M43" t="s">
        <v>64</v>
      </c>
      <c r="N43" t="s">
        <v>65</v>
      </c>
      <c r="O43" t="s">
        <v>66</v>
      </c>
      <c r="P43" t="s">
        <v>67</v>
      </c>
      <c r="Q43" t="s">
        <v>108</v>
      </c>
      <c r="S43" t="s">
        <v>94</v>
      </c>
      <c r="T43" t="s">
        <v>80</v>
      </c>
      <c r="U43" t="s">
        <v>71</v>
      </c>
      <c r="V43" s="6" t="str">
        <f>HYPERLINK("http://www.ntsb.gov/_layouts/ntsb.aviation/brief.aspx?ev_id=20151211X13514&amp;key=1", "Synopsis")</f>
        <v>Synopsis</v>
      </c>
    </row>
    <row r="44" spans="1:22" x14ac:dyDescent="0.25">
      <c r="A44" t="s">
        <v>278</v>
      </c>
      <c r="B44">
        <v>1</v>
      </c>
      <c r="C44" s="5">
        <v>42353</v>
      </c>
      <c r="D44" t="s">
        <v>279</v>
      </c>
      <c r="E44" t="s">
        <v>280</v>
      </c>
      <c r="F44" t="s">
        <v>281</v>
      </c>
      <c r="G44" t="s">
        <v>282</v>
      </c>
      <c r="H44" t="s">
        <v>61</v>
      </c>
      <c r="I44">
        <v>2</v>
      </c>
      <c r="J44">
        <v>1</v>
      </c>
      <c r="K44" t="s">
        <v>120</v>
      </c>
      <c r="L44" t="s">
        <v>63</v>
      </c>
      <c r="M44" t="s">
        <v>64</v>
      </c>
      <c r="N44" t="s">
        <v>65</v>
      </c>
      <c r="O44" t="s">
        <v>66</v>
      </c>
      <c r="P44" t="s">
        <v>67</v>
      </c>
      <c r="Q44" t="s">
        <v>108</v>
      </c>
      <c r="S44" t="s">
        <v>283</v>
      </c>
      <c r="T44" t="s">
        <v>199</v>
      </c>
      <c r="U44" t="s">
        <v>71</v>
      </c>
      <c r="V44" s="6" t="str">
        <f>HYPERLINK("http://www.ntsb.gov/_layouts/ntsb.aviation/brief.aspx?ev_id=20151216X13718&amp;key=1", "Synopsis")</f>
        <v>Synopsis</v>
      </c>
    </row>
    <row r="45" spans="1:22" x14ac:dyDescent="0.25">
      <c r="A45" t="s">
        <v>284</v>
      </c>
      <c r="B45">
        <v>1</v>
      </c>
      <c r="C45" s="5">
        <v>42368</v>
      </c>
      <c r="D45" t="s">
        <v>225</v>
      </c>
      <c r="E45" t="s">
        <v>226</v>
      </c>
      <c r="F45" t="s">
        <v>227</v>
      </c>
      <c r="G45" t="s">
        <v>228</v>
      </c>
      <c r="H45" t="s">
        <v>61</v>
      </c>
      <c r="K45" t="s">
        <v>77</v>
      </c>
      <c r="L45" t="s">
        <v>63</v>
      </c>
      <c r="M45" t="s">
        <v>64</v>
      </c>
      <c r="N45" t="s">
        <v>65</v>
      </c>
      <c r="O45" t="s">
        <v>66</v>
      </c>
      <c r="P45" t="s">
        <v>67</v>
      </c>
      <c r="Q45" t="s">
        <v>68</v>
      </c>
      <c r="S45" t="s">
        <v>143</v>
      </c>
      <c r="T45" t="s">
        <v>88</v>
      </c>
      <c r="U45" t="s">
        <v>71</v>
      </c>
      <c r="V45" s="6" t="str">
        <f>HYPERLINK("http://www.ntsb.gov/_layouts/ntsb.aviation/brief.aspx?ev_id=20160104X82221&amp;key=1", "Synopsis")</f>
        <v>Synopsis</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1CECA-EF6C-4E85-8A79-1D0C97479078}">
  <dimension ref="A1:C12"/>
  <sheetViews>
    <sheetView workbookViewId="0">
      <selection activeCell="R16" sqref="R16"/>
    </sheetView>
  </sheetViews>
  <sheetFormatPr defaultRowHeight="15" x14ac:dyDescent="0.25"/>
  <cols>
    <col min="1" max="1" width="13.85546875" bestFit="1" customWidth="1"/>
    <col min="2" max="3" width="6" bestFit="1" customWidth="1"/>
  </cols>
  <sheetData>
    <row r="1" spans="1:3" s="10" customFormat="1" x14ac:dyDescent="0.25">
      <c r="A1" s="9" t="s">
        <v>285</v>
      </c>
    </row>
    <row r="2" spans="1:3" s="7" customFormat="1" x14ac:dyDescent="0.25">
      <c r="A2" s="7" t="s">
        <v>286</v>
      </c>
      <c r="B2" s="7" t="s">
        <v>287</v>
      </c>
      <c r="C2" s="7" t="s">
        <v>288</v>
      </c>
    </row>
    <row r="3" spans="1:3" x14ac:dyDescent="0.25">
      <c r="A3">
        <v>2006</v>
      </c>
      <c r="B3">
        <v>1</v>
      </c>
      <c r="C3">
        <v>3</v>
      </c>
    </row>
    <row r="4" spans="1:3" x14ac:dyDescent="0.25">
      <c r="A4">
        <v>2007</v>
      </c>
      <c r="B4">
        <v>0</v>
      </c>
      <c r="C4">
        <v>3</v>
      </c>
    </row>
    <row r="5" spans="1:3" x14ac:dyDescent="0.25">
      <c r="A5">
        <v>2008</v>
      </c>
      <c r="B5">
        <v>0</v>
      </c>
      <c r="C5">
        <v>7</v>
      </c>
    </row>
    <row r="6" spans="1:3" x14ac:dyDescent="0.25">
      <c r="A6">
        <v>2009</v>
      </c>
      <c r="B6">
        <v>0</v>
      </c>
      <c r="C6">
        <v>2</v>
      </c>
    </row>
    <row r="7" spans="1:3" x14ac:dyDescent="0.25">
      <c r="A7">
        <v>2010</v>
      </c>
      <c r="B7">
        <v>0</v>
      </c>
      <c r="C7">
        <v>6</v>
      </c>
    </row>
    <row r="8" spans="1:3" x14ac:dyDescent="0.25">
      <c r="A8">
        <v>2011</v>
      </c>
      <c r="B8">
        <v>0</v>
      </c>
      <c r="C8">
        <v>4</v>
      </c>
    </row>
    <row r="9" spans="1:3" x14ac:dyDescent="0.25">
      <c r="A9">
        <v>2012</v>
      </c>
      <c r="B9">
        <v>0</v>
      </c>
      <c r="C9">
        <v>3</v>
      </c>
    </row>
    <row r="10" spans="1:3" x14ac:dyDescent="0.25">
      <c r="A10">
        <v>2013</v>
      </c>
      <c r="B10">
        <v>2</v>
      </c>
      <c r="C10">
        <v>6</v>
      </c>
    </row>
    <row r="11" spans="1:3" x14ac:dyDescent="0.25">
      <c r="A11">
        <v>2014</v>
      </c>
      <c r="B11">
        <v>0</v>
      </c>
      <c r="C11">
        <v>3</v>
      </c>
    </row>
    <row r="12" spans="1:3" x14ac:dyDescent="0.25">
      <c r="A12">
        <v>2015</v>
      </c>
      <c r="B12">
        <v>1</v>
      </c>
      <c r="C12">
        <v>4</v>
      </c>
    </row>
  </sheetData>
  <mergeCells count="1">
    <mergeCell ref="A1:XF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8A78F-C09A-4778-B6A4-078618F1B633}">
  <dimension ref="A1:B12"/>
  <sheetViews>
    <sheetView workbookViewId="0">
      <selection sqref="A1:XFD1"/>
    </sheetView>
  </sheetViews>
  <sheetFormatPr defaultRowHeight="15" x14ac:dyDescent="0.25"/>
  <cols>
    <col min="1" max="1" width="13.85546875" bestFit="1" customWidth="1"/>
    <col min="2" max="2" width="21.7109375" bestFit="1" customWidth="1"/>
  </cols>
  <sheetData>
    <row r="1" spans="1:2" s="10" customFormat="1" x14ac:dyDescent="0.25">
      <c r="A1" s="9" t="s">
        <v>289</v>
      </c>
    </row>
    <row r="2" spans="1:2" s="7" customFormat="1" x14ac:dyDescent="0.25">
      <c r="A2" s="7" t="s">
        <v>286</v>
      </c>
      <c r="B2" s="7" t="s">
        <v>290</v>
      </c>
    </row>
    <row r="3" spans="1:2" x14ac:dyDescent="0.25">
      <c r="A3">
        <v>2006</v>
      </c>
      <c r="B3">
        <v>3.0149499999999998</v>
      </c>
    </row>
    <row r="4" spans="1:2" x14ac:dyDescent="0.25">
      <c r="A4">
        <v>2007</v>
      </c>
      <c r="B4">
        <v>2.9170099999999999</v>
      </c>
    </row>
    <row r="5" spans="1:2" x14ac:dyDescent="0.25">
      <c r="A5">
        <v>2008</v>
      </c>
      <c r="B5">
        <v>2.9693900000000002</v>
      </c>
    </row>
    <row r="6" spans="1:2" x14ac:dyDescent="0.25">
      <c r="A6">
        <v>2009</v>
      </c>
      <c r="B6">
        <v>3.09545</v>
      </c>
    </row>
    <row r="7" spans="1:2" x14ac:dyDescent="0.25">
      <c r="A7">
        <v>2010</v>
      </c>
      <c r="B7">
        <v>3.1464799999999999</v>
      </c>
    </row>
    <row r="8" spans="1:2" x14ac:dyDescent="0.25">
      <c r="A8">
        <v>2011</v>
      </c>
      <c r="B8">
        <v>3.2563200000000001</v>
      </c>
    </row>
    <row r="9" spans="1:2" x14ac:dyDescent="0.25">
      <c r="A9">
        <v>2012</v>
      </c>
      <c r="B9">
        <v>3.2241599999999999</v>
      </c>
    </row>
    <row r="10" spans="1:2" x14ac:dyDescent="0.25">
      <c r="A10">
        <v>2013</v>
      </c>
      <c r="B10">
        <v>2.96102</v>
      </c>
    </row>
    <row r="11" spans="1:2" x14ac:dyDescent="0.25">
      <c r="A11">
        <v>2014</v>
      </c>
      <c r="B11">
        <v>3.2583099999999998</v>
      </c>
    </row>
    <row r="12" spans="1:2" x14ac:dyDescent="0.25">
      <c r="A12">
        <v>2015</v>
      </c>
      <c r="B12">
        <v>3.4693100000000001</v>
      </c>
    </row>
  </sheetData>
  <mergeCells count="1">
    <mergeCell ref="A1:XF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026D-B7FD-455F-A5E6-F5A7AEB52138}">
  <dimension ref="A1:B12"/>
  <sheetViews>
    <sheetView workbookViewId="0">
      <selection sqref="A1:XFD1"/>
    </sheetView>
  </sheetViews>
  <sheetFormatPr defaultRowHeight="15" x14ac:dyDescent="0.25"/>
  <cols>
    <col min="1" max="1" width="13.85546875" bestFit="1" customWidth="1"/>
    <col min="2" max="2" width="20.85546875" bestFit="1" customWidth="1"/>
  </cols>
  <sheetData>
    <row r="1" spans="1:2" s="10" customFormat="1" x14ac:dyDescent="0.25">
      <c r="A1" s="9" t="s">
        <v>291</v>
      </c>
    </row>
    <row r="2" spans="1:2" s="7" customFormat="1" x14ac:dyDescent="0.25">
      <c r="A2" s="7" t="s">
        <v>286</v>
      </c>
      <c r="B2" s="7" t="s">
        <v>292</v>
      </c>
    </row>
    <row r="3" spans="1:2" x14ac:dyDescent="0.25">
      <c r="A3">
        <v>2006</v>
      </c>
      <c r="B3">
        <v>5.6846399999999999</v>
      </c>
    </row>
    <row r="4" spans="1:2" x14ac:dyDescent="0.25">
      <c r="A4">
        <v>2007</v>
      </c>
      <c r="B4">
        <v>5.92577</v>
      </c>
    </row>
    <row r="5" spans="1:2" x14ac:dyDescent="0.25">
      <c r="A5">
        <v>2008</v>
      </c>
      <c r="B5">
        <v>5.8895499999999998</v>
      </c>
    </row>
    <row r="6" spans="1:2" x14ac:dyDescent="0.25">
      <c r="A6">
        <v>2009</v>
      </c>
      <c r="B6">
        <v>5.8918200000000001</v>
      </c>
    </row>
    <row r="7" spans="1:2" x14ac:dyDescent="0.25">
      <c r="A7">
        <v>2010</v>
      </c>
      <c r="B7">
        <v>6.05342</v>
      </c>
    </row>
    <row r="8" spans="1:2" x14ac:dyDescent="0.25">
      <c r="A8">
        <v>2011</v>
      </c>
      <c r="B8">
        <v>6.0789799999999996</v>
      </c>
    </row>
    <row r="9" spans="1:2" x14ac:dyDescent="0.25">
      <c r="A9">
        <v>2012</v>
      </c>
      <c r="B9">
        <v>6.0201399999999996</v>
      </c>
    </row>
    <row r="10" spans="1:2" x14ac:dyDescent="0.25">
      <c r="A10">
        <v>2013</v>
      </c>
      <c r="B10">
        <v>5.74946</v>
      </c>
    </row>
    <row r="11" spans="1:2" x14ac:dyDescent="0.25">
      <c r="A11">
        <v>2014</v>
      </c>
      <c r="B11">
        <v>5.9470499999999999</v>
      </c>
    </row>
    <row r="12" spans="1:2" x14ac:dyDescent="0.25">
      <c r="A12">
        <v>2015</v>
      </c>
      <c r="B12">
        <v>6.1344500000000002</v>
      </c>
    </row>
  </sheetData>
  <mergeCells count="1">
    <mergeCell ref="A1:XFD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B96B4-A292-4B31-A6F9-2B7B75F2E3AA}">
  <dimension ref="A1:C12"/>
  <sheetViews>
    <sheetView workbookViewId="0">
      <selection sqref="A1:XFD1"/>
    </sheetView>
  </sheetViews>
  <sheetFormatPr defaultRowHeight="15" x14ac:dyDescent="0.25"/>
  <cols>
    <col min="1" max="1" width="13.85546875" bestFit="1" customWidth="1"/>
    <col min="2" max="2" width="31" bestFit="1" customWidth="1"/>
    <col min="3" max="3" width="31.7109375" bestFit="1" customWidth="1"/>
  </cols>
  <sheetData>
    <row r="1" spans="1:3" s="10" customFormat="1" x14ac:dyDescent="0.25">
      <c r="A1" s="9" t="s">
        <v>293</v>
      </c>
    </row>
    <row r="2" spans="1:3" s="7" customFormat="1" x14ac:dyDescent="0.25">
      <c r="A2" s="7" t="s">
        <v>286</v>
      </c>
      <c r="B2" s="7" t="s">
        <v>294</v>
      </c>
      <c r="C2" s="7" t="s">
        <v>295</v>
      </c>
    </row>
    <row r="3" spans="1:3" x14ac:dyDescent="0.25">
      <c r="A3">
        <v>2006</v>
      </c>
      <c r="B3">
        <v>0.52773790424723466</v>
      </c>
      <c r="C3">
        <v>0.99504137713726593</v>
      </c>
    </row>
    <row r="4" spans="1:3" x14ac:dyDescent="0.25">
      <c r="A4">
        <v>2007</v>
      </c>
      <c r="B4">
        <v>0.50626332105363525</v>
      </c>
      <c r="C4">
        <v>1.028450365271288</v>
      </c>
    </row>
    <row r="5" spans="1:3" x14ac:dyDescent="0.25">
      <c r="A5">
        <v>2008</v>
      </c>
      <c r="B5">
        <v>1.1885458141963308</v>
      </c>
      <c r="C5">
        <v>2.3573865339345792</v>
      </c>
    </row>
    <row r="6" spans="1:3" x14ac:dyDescent="0.25">
      <c r="A6">
        <v>2009</v>
      </c>
      <c r="B6">
        <v>0.33945368324219</v>
      </c>
      <c r="C6">
        <v>0.64610961249575993</v>
      </c>
    </row>
    <row r="7" spans="1:3" x14ac:dyDescent="0.25">
      <c r="A7">
        <v>2010</v>
      </c>
      <c r="B7">
        <v>0.99117523647789185</v>
      </c>
      <c r="C7">
        <v>1.9068927817751899</v>
      </c>
    </row>
    <row r="8" spans="1:3" x14ac:dyDescent="0.25">
      <c r="A8">
        <v>2011</v>
      </c>
      <c r="B8">
        <v>0.65800512585993043</v>
      </c>
      <c r="C8">
        <v>1.2283805031446542</v>
      </c>
    </row>
    <row r="9" spans="1:3" x14ac:dyDescent="0.25">
      <c r="A9">
        <v>2012</v>
      </c>
      <c r="B9">
        <v>0.49832728142534893</v>
      </c>
      <c r="C9">
        <v>0.93047491439630792</v>
      </c>
    </row>
    <row r="10" spans="1:3" x14ac:dyDescent="0.25">
      <c r="A10">
        <v>2013</v>
      </c>
      <c r="B10">
        <v>1.0435762662928345</v>
      </c>
      <c r="C10">
        <v>2.0263287650877064</v>
      </c>
    </row>
    <row r="11" spans="1:3" x14ac:dyDescent="0.25">
      <c r="A11">
        <v>2014</v>
      </c>
      <c r="B11">
        <v>0.50445178702045557</v>
      </c>
      <c r="C11">
        <v>0.92072270594265126</v>
      </c>
    </row>
    <row r="12" spans="1:3" x14ac:dyDescent="0.25">
      <c r="A12">
        <v>2015</v>
      </c>
      <c r="B12">
        <v>0.65205519647238142</v>
      </c>
      <c r="C12">
        <v>1.1529670164960757</v>
      </c>
    </row>
  </sheetData>
  <mergeCells count="1">
    <mergeCell ref="A1:XFD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CA65B-FF25-428A-B82A-AB4CE05EB1E6}">
  <dimension ref="A1:C6"/>
  <sheetViews>
    <sheetView workbookViewId="0">
      <selection activeCell="O21" sqref="O21"/>
    </sheetView>
  </sheetViews>
  <sheetFormatPr defaultRowHeight="15" x14ac:dyDescent="0.25"/>
  <cols>
    <col min="1" max="1" width="27.140625" bestFit="1" customWidth="1"/>
    <col min="2" max="2" width="6" bestFit="1" customWidth="1"/>
    <col min="3" max="3" width="10.42578125" bestFit="1" customWidth="1"/>
  </cols>
  <sheetData>
    <row r="1" spans="1:3" s="10" customFormat="1" x14ac:dyDescent="0.25">
      <c r="A1" s="9" t="s">
        <v>296</v>
      </c>
    </row>
    <row r="2" spans="1:3" s="7" customFormat="1" x14ac:dyDescent="0.25">
      <c r="A2" s="7" t="s">
        <v>297</v>
      </c>
      <c r="B2" s="7" t="s">
        <v>287</v>
      </c>
      <c r="C2" s="7" t="s">
        <v>298</v>
      </c>
    </row>
    <row r="3" spans="1:3" x14ac:dyDescent="0.25">
      <c r="A3" t="s">
        <v>299</v>
      </c>
      <c r="B3">
        <v>1</v>
      </c>
      <c r="C3">
        <v>0</v>
      </c>
    </row>
    <row r="4" spans="1:3" x14ac:dyDescent="0.25">
      <c r="A4" t="s">
        <v>300</v>
      </c>
      <c r="B4">
        <v>0</v>
      </c>
      <c r="C4">
        <v>1</v>
      </c>
    </row>
    <row r="5" spans="1:3" x14ac:dyDescent="0.25">
      <c r="A5" t="s">
        <v>301</v>
      </c>
      <c r="B5">
        <v>0</v>
      </c>
      <c r="C5">
        <v>1</v>
      </c>
    </row>
    <row r="6" spans="1:3" x14ac:dyDescent="0.25">
      <c r="A6" t="s">
        <v>302</v>
      </c>
      <c r="B6">
        <v>0</v>
      </c>
      <c r="C6">
        <v>1</v>
      </c>
    </row>
  </sheetData>
  <mergeCells count="1">
    <mergeCell ref="A1:XF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4C20B-224F-4088-B777-9F62290FF068}">
  <dimension ref="A1:C5"/>
  <sheetViews>
    <sheetView workbookViewId="0">
      <selection activeCell="P19" sqref="P19"/>
    </sheetView>
  </sheetViews>
  <sheetFormatPr defaultRowHeight="15" x14ac:dyDescent="0.25"/>
  <cols>
    <col min="1" max="1" width="14.5703125" bestFit="1" customWidth="1"/>
    <col min="2" max="2" width="6" bestFit="1" customWidth="1"/>
    <col min="3" max="3" width="10.42578125" bestFit="1" customWidth="1"/>
  </cols>
  <sheetData>
    <row r="1" spans="1:3" s="10" customFormat="1" x14ac:dyDescent="0.25">
      <c r="A1" s="9" t="s">
        <v>303</v>
      </c>
    </row>
    <row r="2" spans="1:3" s="7" customFormat="1" x14ac:dyDescent="0.25">
      <c r="A2" s="7" t="s">
        <v>304</v>
      </c>
      <c r="B2" s="7" t="s">
        <v>287</v>
      </c>
      <c r="C2" s="7" t="s">
        <v>298</v>
      </c>
    </row>
    <row r="3" spans="1:3" x14ac:dyDescent="0.25">
      <c r="A3" t="s">
        <v>305</v>
      </c>
      <c r="B3">
        <v>0</v>
      </c>
      <c r="C3">
        <v>2</v>
      </c>
    </row>
    <row r="4" spans="1:3" x14ac:dyDescent="0.25">
      <c r="A4" t="s">
        <v>306</v>
      </c>
      <c r="B4">
        <v>1</v>
      </c>
      <c r="C4">
        <v>0</v>
      </c>
    </row>
    <row r="5" spans="1:3" x14ac:dyDescent="0.25">
      <c r="A5" t="s">
        <v>307</v>
      </c>
      <c r="B5">
        <v>0</v>
      </c>
      <c r="C5">
        <v>1</v>
      </c>
    </row>
  </sheetData>
  <mergeCells count="1">
    <mergeCell ref="A1:XFD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8C9E2-9716-46D1-BDFF-8C27224D9374}">
  <dimension ref="A1:C12"/>
  <sheetViews>
    <sheetView workbookViewId="0">
      <selection activeCell="O27" sqref="O27"/>
    </sheetView>
  </sheetViews>
  <sheetFormatPr defaultRowHeight="15" x14ac:dyDescent="0.25"/>
  <cols>
    <col min="1" max="1" width="13.85546875" bestFit="1" customWidth="1"/>
    <col min="2" max="2" width="10.28515625" bestFit="1" customWidth="1"/>
    <col min="3" max="3" width="11.140625" bestFit="1" customWidth="1"/>
  </cols>
  <sheetData>
    <row r="1" spans="1:3" s="10" customFormat="1" x14ac:dyDescent="0.25">
      <c r="A1" s="9" t="s">
        <v>308</v>
      </c>
    </row>
    <row r="2" spans="1:3" s="7" customFormat="1" x14ac:dyDescent="0.25">
      <c r="A2" s="7" t="s">
        <v>286</v>
      </c>
      <c r="B2" s="7" t="s">
        <v>309</v>
      </c>
      <c r="C2" s="7" t="s">
        <v>310</v>
      </c>
    </row>
    <row r="3" spans="1:3" x14ac:dyDescent="0.25">
      <c r="A3">
        <v>2006</v>
      </c>
      <c r="B3">
        <v>11.75342</v>
      </c>
      <c r="C3">
        <v>25.442499999999999</v>
      </c>
    </row>
    <row r="4" spans="1:3" x14ac:dyDescent="0.25">
      <c r="A4">
        <v>2007</v>
      </c>
      <c r="B4">
        <v>10.41694</v>
      </c>
      <c r="C4">
        <v>29.493939999999998</v>
      </c>
    </row>
    <row r="5" spans="1:3" x14ac:dyDescent="0.25">
      <c r="A5">
        <v>2008</v>
      </c>
      <c r="B5">
        <v>12.07732</v>
      </c>
      <c r="C5">
        <v>19.759930000000001</v>
      </c>
    </row>
    <row r="6" spans="1:3" x14ac:dyDescent="0.25">
      <c r="A6">
        <v>2009</v>
      </c>
      <c r="B6">
        <v>10.412979999999999</v>
      </c>
      <c r="C6">
        <v>18.41583</v>
      </c>
    </row>
    <row r="7" spans="1:3" x14ac:dyDescent="0.25">
      <c r="A7">
        <v>2010</v>
      </c>
      <c r="B7">
        <v>12.56448</v>
      </c>
      <c r="C7">
        <v>18.273060000000001</v>
      </c>
    </row>
    <row r="8" spans="1:3" x14ac:dyDescent="0.25">
      <c r="A8" s="8" t="s">
        <v>358</v>
      </c>
    </row>
    <row r="9" spans="1:3" x14ac:dyDescent="0.25">
      <c r="A9">
        <v>2012</v>
      </c>
      <c r="B9">
        <v>14.306509999999999</v>
      </c>
      <c r="C9">
        <v>20.72373</v>
      </c>
    </row>
    <row r="10" spans="1:3" x14ac:dyDescent="0.25">
      <c r="A10">
        <v>2013</v>
      </c>
      <c r="B10">
        <v>10.91357</v>
      </c>
      <c r="C10">
        <v>22.59169</v>
      </c>
    </row>
    <row r="11" spans="1:3" x14ac:dyDescent="0.25">
      <c r="A11">
        <v>2014</v>
      </c>
      <c r="B11">
        <v>11.38897</v>
      </c>
      <c r="C11">
        <v>24.721309999999999</v>
      </c>
    </row>
    <row r="12" spans="1:3" x14ac:dyDescent="0.25">
      <c r="A12">
        <v>2015</v>
      </c>
      <c r="B12">
        <v>11.60622</v>
      </c>
      <c r="C12">
        <v>23.930479999999999</v>
      </c>
    </row>
  </sheetData>
  <mergeCells count="1">
    <mergeCell ref="A1:XF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319E924-C51C-461D-9648-270C23D84BCE}"/>
</file>

<file path=customXml/itemProps2.xml><?xml version="1.0" encoding="utf-8"?>
<ds:datastoreItem xmlns:ds="http://schemas.openxmlformats.org/officeDocument/2006/customXml" ds:itemID="{22D62DE9-B1DD-4A70-A528-5EA777E7B27F}"/>
</file>

<file path=customXml/itemProps3.xml><?xml version="1.0" encoding="utf-8"?>
<ds:datastoreItem xmlns:ds="http://schemas.openxmlformats.org/officeDocument/2006/customXml" ds:itemID="{D2711866-3F59-4178-BB65-6ADF5F19D8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Readme</vt:lpstr>
      <vt:lpstr>Data_Part135</vt:lpstr>
      <vt:lpstr>Part135_Scheduled_Accidents</vt:lpstr>
      <vt:lpstr>Part135_Scheduled_FlightHours</vt:lpstr>
      <vt:lpstr>Part135_Scheduled_Departures</vt:lpstr>
      <vt:lpstr>Part135_Scheduled_AccRate</vt:lpstr>
      <vt:lpstr>Part135_Scheduled_DefiningEvent</vt:lpstr>
      <vt:lpstr>Part135_Scheduled_PhaseOfFlight</vt:lpstr>
      <vt:lpstr>Part135_NonSched_FlightHours</vt:lpstr>
      <vt:lpstr>Part135_NonSched_FixedWing_Acci</vt:lpstr>
      <vt:lpstr>Part135_NonSched_Heli_Accidents</vt:lpstr>
      <vt:lpstr>Part135_NonSched_FixedWing_AccR</vt:lpstr>
      <vt:lpstr>Part135_NonSched_Heli_AccRate</vt:lpstr>
      <vt:lpstr>Part135_NonSched_FixedWing_Defi</vt:lpstr>
      <vt:lpstr>Part135_NonSched_FixedWing_Phas</vt:lpstr>
      <vt:lpstr>Part135_NonSched_Heli_DefiningE</vt:lpstr>
      <vt:lpstr>Part135_NonSched_Heli_PhaseOfFl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Doble Nathan</dc:creator>
  <cp:lastModifiedBy>Doble Nathan</cp:lastModifiedBy>
  <dcterms:created xsi:type="dcterms:W3CDTF">2017-11-15T16:19:09Z</dcterms:created>
  <dcterms:modified xsi:type="dcterms:W3CDTF">2017-11-15T19:10:16Z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