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7.xml" ContentType="application/vnd.openxmlformats-officedocument.drawingml.chart+xml"/>
  <Override PartName="/xl/drawings/drawing7.xml" ContentType="application/vnd.openxmlformats-officedocument.drawing+xml"/>
  <Override PartName="/xl/worksheets/sheet1.xml" ContentType="application/vnd.openxmlformats-officedocument.spreadsheetml.worksheet+xml"/>
  <Override PartName="/xl/charts/chart6.xml" ContentType="application/vnd.openxmlformats-officedocument.drawingml.chart+xml"/>
  <Override PartName="/xl/charts/chart5.xml" ContentType="application/vnd.openxmlformats-officedocument.drawingml.char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nt1\Office_Shares\RE\RE10\RE10_Common\Annual Reviews\2015 Annual Review\Tables for public links\"/>
    </mc:Choice>
  </mc:AlternateContent>
  <bookViews>
    <workbookView xWindow="0" yWindow="0" windowWidth="14295" windowHeight="14985" xr2:uid="{C0C6B6FC-B72C-4649-8D2B-B4E35FA73868}"/>
  </bookViews>
  <sheets>
    <sheet name="Readme" sheetId="2" r:id="rId1"/>
    <sheet name="Data_Part121" sheetId="3" r:id="rId2"/>
    <sheet name="Part121_Accidents" sheetId="4" r:id="rId3"/>
    <sheet name="Part121_AccRate" sheetId="5" r:id="rId4"/>
    <sheet name="Part121_Severity" sheetId="6" r:id="rId5"/>
    <sheet name="Part121_DefiningEvent" sheetId="7" r:id="rId6"/>
    <sheet name="Part121_PhaseOfFlight" sheetId="8" r:id="rId7"/>
    <sheet name="Part121_FlightHours" sheetId="9" r:id="rId8"/>
    <sheet name="Part121_Departures" sheetId="10" r:id="rId9"/>
    <sheet name="Part121_Enplanements" sheetId="11" r:id="rId10"/>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 i="3" l="1"/>
  <c r="V4" i="3"/>
  <c r="V5" i="3"/>
  <c r="V6" i="3"/>
  <c r="V7" i="3"/>
  <c r="V8" i="3"/>
  <c r="V9" i="3"/>
  <c r="V10" i="3"/>
  <c r="V11" i="3"/>
  <c r="V12" i="3"/>
  <c r="V13" i="3"/>
  <c r="V14" i="3"/>
  <c r="V15" i="3"/>
  <c r="V16" i="3"/>
  <c r="V17" i="3"/>
  <c r="V18" i="3"/>
  <c r="V19" i="3"/>
  <c r="V20" i="3"/>
  <c r="V21" i="3"/>
  <c r="V22" i="3"/>
  <c r="V23" i="3"/>
  <c r="V24" i="3"/>
  <c r="V25" i="3"/>
  <c r="V26" i="3"/>
  <c r="V27" i="3"/>
  <c r="V28" i="3"/>
  <c r="V29" i="3"/>
  <c r="V30" i="3"/>
  <c r="V31" i="3"/>
  <c r="V32" i="3"/>
</calcChain>
</file>

<file path=xl/sharedStrings.xml><?xml version="1.0" encoding="utf-8"?>
<sst xmlns="http://schemas.openxmlformats.org/spreadsheetml/2006/main" count="614" uniqueCount="270">
  <si>
    <t>Data_Part121</t>
  </si>
  <si>
    <t>This worksheet contains NTSB accident data (one row per accident aircraft) for all aircraft involved in accidents in calendar year 2015 while operating under 14 CFR Part 121. The data dictionary for this worksheet is shown below.</t>
  </si>
  <si>
    <t>Part121_Accidents</t>
  </si>
  <si>
    <t>This worksheet summarizes total and fatal Part 121 accidents from 2006 through 2015, using NTSB accident data.</t>
  </si>
  <si>
    <t>Part121_AccRate</t>
  </si>
  <si>
    <t>This worksheet summarizes Part 121 accident rates from 2006 through 2015, using NTSB accident data and FAA activity data.</t>
  </si>
  <si>
    <t>Part121_Severity</t>
  </si>
  <si>
    <t>This worksheet summarizes Part 121 accidents by accident severity from 2006 through 2015, using NTSB accident data and severity categories described in 61 FR 64540 (https://federalregister.gov/a/96-30936) and 62 FR 7804 (https://federalregister.gov/a/97-4159)</t>
  </si>
  <si>
    <t>Part121_DefiningEvent</t>
  </si>
  <si>
    <t>This worksheet summarizes the defining events for Part 121 accident aircraft in 2015, using NTSB accident data and occurrence categories developed by the CAST/ICAO Common Taxonomy Team.</t>
  </si>
  <si>
    <t>Part121_PhaseOfFlight</t>
  </si>
  <si>
    <t>This worksheet summarizes the phases of flight associated with the defining events for Part 121 accident aircraft in 2015, using NTSB accident data and phase of flight categories developed by the CAST/ICAO Common Taxonomy Team.</t>
  </si>
  <si>
    <t>Part121_FlightHours</t>
  </si>
  <si>
    <t>This worksheet summarizes Part 121 flight hours from 2006 through 2015, using FAA data.</t>
  </si>
  <si>
    <t>Part121_Departures</t>
  </si>
  <si>
    <t>This worksheet summarizes Part 121 flight departures from 2006 through 2015, using FAA data.</t>
  </si>
  <si>
    <t>Part121_Enplanements</t>
  </si>
  <si>
    <t>This worksheet summarizes Part 121 passenger enplanements from 2006 through 2015, using FAA data.</t>
  </si>
  <si>
    <t>This workbook contains the following worksheets:</t>
  </si>
  <si>
    <t>Part 121 Accident Aircraft, 2015</t>
  </si>
  <si>
    <t>ntsb_no</t>
  </si>
  <si>
    <t>aircraft_key</t>
  </si>
  <si>
    <t>ev_date</t>
  </si>
  <si>
    <t>latitude</t>
  </si>
  <si>
    <t>longitude</t>
  </si>
  <si>
    <t>ev_city</t>
  </si>
  <si>
    <t>ev_state</t>
  </si>
  <si>
    <t>ev_country</t>
  </si>
  <si>
    <t>inj_tot_f</t>
  </si>
  <si>
    <t>inj_tot_s</t>
  </si>
  <si>
    <t>ev_highest_injury</t>
  </si>
  <si>
    <t>damage</t>
  </si>
  <si>
    <t>far_part</t>
  </si>
  <si>
    <t>oper_pax_cargo</t>
  </si>
  <si>
    <t>oper_dom_int</t>
  </si>
  <si>
    <t>oper_sched</t>
  </si>
  <si>
    <t>acft_category</t>
  </si>
  <si>
    <t>type_fly</t>
  </si>
  <si>
    <t>CICTTEvent</t>
  </si>
  <si>
    <t>CICTTPhase</t>
  </si>
  <si>
    <t>IllegalAct</t>
  </si>
  <si>
    <t>Synopsis</t>
  </si>
  <si>
    <t>CEN15LA140</t>
  </si>
  <si>
    <t>295904N</t>
  </si>
  <si>
    <t>0952029W</t>
  </si>
  <si>
    <t>Houston</t>
  </si>
  <si>
    <t>TX</t>
  </si>
  <si>
    <t>USA</t>
  </si>
  <si>
    <t>MINR</t>
  </si>
  <si>
    <t>SUBS</t>
  </si>
  <si>
    <t xml:space="preserve">121 </t>
  </si>
  <si>
    <t xml:space="preserve">PAX </t>
  </si>
  <si>
    <t>DOM</t>
  </si>
  <si>
    <t>SCHD</t>
  </si>
  <si>
    <t xml:space="preserve">AIR </t>
  </si>
  <si>
    <t>ARC</t>
  </si>
  <si>
    <t>LDG</t>
  </si>
  <si>
    <t>No</t>
  </si>
  <si>
    <t>SUR15CA002</t>
  </si>
  <si>
    <t>410202N</t>
  </si>
  <si>
    <t>0734546W</t>
  </si>
  <si>
    <t>White Plains</t>
  </si>
  <si>
    <t>NY</t>
  </si>
  <si>
    <t>SERS</t>
  </si>
  <si>
    <t>NONE</t>
  </si>
  <si>
    <t>CABIN</t>
  </si>
  <si>
    <t>ENR</t>
  </si>
  <si>
    <t>DCA15LA067</t>
  </si>
  <si>
    <t>223632N</t>
  </si>
  <si>
    <t>1535035W</t>
  </si>
  <si>
    <t>HONOLULU</t>
  </si>
  <si>
    <t>PO</t>
  </si>
  <si>
    <t>TURB</t>
  </si>
  <si>
    <t>DCA15FA073</t>
  </si>
  <si>
    <t>380000N</t>
  </si>
  <si>
    <t>0900000W</t>
  </si>
  <si>
    <t>St. Louis</t>
  </si>
  <si>
    <t>MO</t>
  </si>
  <si>
    <t>CARG</t>
  </si>
  <si>
    <t>NSCH</t>
  </si>
  <si>
    <t>SCF-NP</t>
  </si>
  <si>
    <t>STD</t>
  </si>
  <si>
    <t>DCA15FA085</t>
  </si>
  <si>
    <t>404642N</t>
  </si>
  <si>
    <t>0735211W</t>
  </si>
  <si>
    <t>New York</t>
  </si>
  <si>
    <t>LOC-G</t>
  </si>
  <si>
    <t>DCA15CA108</t>
  </si>
  <si>
    <t>370936N</t>
  </si>
  <si>
    <t>0932547W</t>
  </si>
  <si>
    <t>Springfield</t>
  </si>
  <si>
    <t>BIRD</t>
  </si>
  <si>
    <t>APR</t>
  </si>
  <si>
    <t>DCA15CA118</t>
  </si>
  <si>
    <t>Phoenix</t>
  </si>
  <si>
    <t>AZ</t>
  </si>
  <si>
    <t>GCOL</t>
  </si>
  <si>
    <t>TXI</t>
  </si>
  <si>
    <t>DCA15CA125</t>
  </si>
  <si>
    <t>333812N</t>
  </si>
  <si>
    <t>0842540W</t>
  </si>
  <si>
    <t>Atlanta</t>
  </si>
  <si>
    <t>GA</t>
  </si>
  <si>
    <t>INT</t>
  </si>
  <si>
    <t>ICL</t>
  </si>
  <si>
    <t>DCA15CA129</t>
  </si>
  <si>
    <t>275436N</t>
  </si>
  <si>
    <t>0824115W</t>
  </si>
  <si>
    <t>St Petersburg</t>
  </si>
  <si>
    <t>FL</t>
  </si>
  <si>
    <t>EVAC</t>
  </si>
  <si>
    <t>DCA15CA131</t>
  </si>
  <si>
    <t>392950N</t>
  </si>
  <si>
    <t>1021138W</t>
  </si>
  <si>
    <t>McCook</t>
  </si>
  <si>
    <t>NE</t>
  </si>
  <si>
    <t>DCA15CA145</t>
  </si>
  <si>
    <t>000000N</t>
  </si>
  <si>
    <t>0000000E</t>
  </si>
  <si>
    <t>Salt Lake City</t>
  </si>
  <si>
    <t>UT</t>
  </si>
  <si>
    <t>DCA15CA146</t>
  </si>
  <si>
    <t>DCA15CA152</t>
  </si>
  <si>
    <t>Boston</t>
  </si>
  <si>
    <t>MA</t>
  </si>
  <si>
    <t>WPR15LA239</t>
  </si>
  <si>
    <t>385336N</t>
  </si>
  <si>
    <t>1200015W</t>
  </si>
  <si>
    <t>South Lake Tahoe</t>
  </si>
  <si>
    <t>CA</t>
  </si>
  <si>
    <t>DCA15LA173</t>
  </si>
  <si>
    <t>351249N</t>
  </si>
  <si>
    <t>0805657W</t>
  </si>
  <si>
    <t>Charlotte</t>
  </si>
  <si>
    <t>NC</t>
  </si>
  <si>
    <t>WSTRW</t>
  </si>
  <si>
    <t>DCA15CA176</t>
  </si>
  <si>
    <t>374318N</t>
  </si>
  <si>
    <t>1221318W</t>
  </si>
  <si>
    <t>Oakland</t>
  </si>
  <si>
    <t>RAMP</t>
  </si>
  <si>
    <t>DCA15CA184</t>
  </si>
  <si>
    <t>Narita</t>
  </si>
  <si>
    <t>FN</t>
  </si>
  <si>
    <t>JA</t>
  </si>
  <si>
    <t>DCA16CA001</t>
  </si>
  <si>
    <t>Nassau</t>
  </si>
  <si>
    <t>BF</t>
  </si>
  <si>
    <t>DCA16CA008</t>
  </si>
  <si>
    <t>411421N</t>
  </si>
  <si>
    <t>0733447W</t>
  </si>
  <si>
    <t>Pound Ridge</t>
  </si>
  <si>
    <t>DCA16CA009</t>
  </si>
  <si>
    <t>325350N</t>
  </si>
  <si>
    <t>0970216W</t>
  </si>
  <si>
    <t>Dallas</t>
  </si>
  <si>
    <t>OTHR</t>
  </si>
  <si>
    <t>DCA16CA010</t>
  </si>
  <si>
    <t>380031N</t>
  </si>
  <si>
    <t>0982308W</t>
  </si>
  <si>
    <t>Plevna</t>
  </si>
  <si>
    <t>KS</t>
  </si>
  <si>
    <t>DCA16FA013</t>
  </si>
  <si>
    <t>Fort Lauderdale</t>
  </si>
  <si>
    <t>F-NI</t>
  </si>
  <si>
    <t>DCA16CA021</t>
  </si>
  <si>
    <t>294537N</t>
  </si>
  <si>
    <t>0952211W</t>
  </si>
  <si>
    <t>Beaumont</t>
  </si>
  <si>
    <t>DCA16CA023</t>
  </si>
  <si>
    <t>395251N</t>
  </si>
  <si>
    <t>0751511W</t>
  </si>
  <si>
    <t>Philadelphia</t>
  </si>
  <si>
    <t>PA</t>
  </si>
  <si>
    <t>DCA16CA026</t>
  </si>
  <si>
    <t>St Louis</t>
  </si>
  <si>
    <t>DCA16CA030</t>
  </si>
  <si>
    <t>472937N</t>
  </si>
  <si>
    <t>1111653W</t>
  </si>
  <si>
    <t>Great Falls</t>
  </si>
  <si>
    <t>MT</t>
  </si>
  <si>
    <t>DCA16LA032</t>
  </si>
  <si>
    <t>360600N</t>
  </si>
  <si>
    <t>0863560W</t>
  </si>
  <si>
    <t>Nashville</t>
  </si>
  <si>
    <t>TN</t>
  </si>
  <si>
    <t>DCA16CA050</t>
  </si>
  <si>
    <t>Buenos Aires</t>
  </si>
  <si>
    <t>UN</t>
  </si>
  <si>
    <t>AR</t>
  </si>
  <si>
    <t>DCA16CA052</t>
  </si>
  <si>
    <t>San Diego</t>
  </si>
  <si>
    <t>DCA16CA053</t>
  </si>
  <si>
    <t>372339N</t>
  </si>
  <si>
    <t>0825257W</t>
  </si>
  <si>
    <t>Part 121 Accidents, 2006-2015</t>
  </si>
  <si>
    <t>Calendar Year</t>
  </si>
  <si>
    <t>Fatal</t>
  </si>
  <si>
    <t>Total</t>
  </si>
  <si>
    <t>Part 121 Accident Rates, 2006-2015</t>
  </si>
  <si>
    <t>Accidents per 100,000 Departures</t>
  </si>
  <si>
    <t>Accidents per 100,000 Flight Hours</t>
  </si>
  <si>
    <t>Part 121 Accidents by Severity, 2006-2015</t>
  </si>
  <si>
    <t>Severity</t>
  </si>
  <si>
    <t>2006</t>
  </si>
  <si>
    <t>2007</t>
  </si>
  <si>
    <t>2008</t>
  </si>
  <si>
    <t>2009</t>
  </si>
  <si>
    <t>2010</t>
  </si>
  <si>
    <t>2011</t>
  </si>
  <si>
    <t>2012</t>
  </si>
  <si>
    <t>2013</t>
  </si>
  <si>
    <t>2014</t>
  </si>
  <si>
    <t>2015</t>
  </si>
  <si>
    <t>Major</t>
  </si>
  <si>
    <t>Serious</t>
  </si>
  <si>
    <t>Injury</t>
  </si>
  <si>
    <t>Damage</t>
  </si>
  <si>
    <t>Unknown</t>
  </si>
  <si>
    <t>Defining Event for Part 121 Accidents, 2015</t>
  </si>
  <si>
    <t>Defining Event</t>
  </si>
  <si>
    <t>Accident Aircraft</t>
  </si>
  <si>
    <t>Turbulence Encounter</t>
  </si>
  <si>
    <t>Cabin Safety Events</t>
  </si>
  <si>
    <t>Abnormal Runway Contact</t>
  </si>
  <si>
    <t>Bird</t>
  </si>
  <si>
    <t>Evacuation</t>
  </si>
  <si>
    <t>Fire/Smoke (Non-Impact)</t>
  </si>
  <si>
    <t>Ground Collision</t>
  </si>
  <si>
    <t>Ground Handling</t>
  </si>
  <si>
    <t>Loss of Control-Ground</t>
  </si>
  <si>
    <t>System Malfunction (Non-Powerplant)</t>
  </si>
  <si>
    <t>Wind Shear or Thunderstorm</t>
  </si>
  <si>
    <t>Other</t>
  </si>
  <si>
    <t>Phase of Flight for Part 121 Accidents, 2015</t>
  </si>
  <si>
    <t>Phase of Flight</t>
  </si>
  <si>
    <t>En Route</t>
  </si>
  <si>
    <t>Taxi</t>
  </si>
  <si>
    <t>Approach</t>
  </si>
  <si>
    <t>Landing</t>
  </si>
  <si>
    <t>Standing</t>
  </si>
  <si>
    <t>Initial Climb</t>
  </si>
  <si>
    <t>Part 121 Flight Hours, 2006-2015</t>
  </si>
  <si>
    <t>Flight Hours (100,000s)</t>
  </si>
  <si>
    <t>Part 121 Departures, 2006-2015</t>
  </si>
  <si>
    <t>Departures (100,000s)</t>
  </si>
  <si>
    <t>Part 121 Passenger Enplanements, 2006-2015</t>
  </si>
  <si>
    <t>Passengers (100,000s)</t>
  </si>
  <si>
    <t>Data dictionary:</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</si>
  <si>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</si>
  <si>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The aircraft key variable is used to distinguish between individual aircraft in the event of an occurrence involving more than one aircraft. For example. if two aircraft collide, they will be assigned Ids of 1 and 2.</t>
  </si>
  <si>
    <t>The date of the event.</t>
  </si>
  <si>
    <t>Latitude and longitude are entered for the event site in degrees, minutes of arc, and seconds of arc. If the event occurred on an airport, the published coordinates for that airport can be entered. If the event was not on an airport, position coordinates may be obtained using  Global Positioning System equipment. A latitude / longitude lookup tool is also available from the US Geological survey at http://geonames.usgs.gov/pls/gnis/web_query.gnis_web_query_form. Latitude should be entered in the format DD:MM:SS N/S. For example, 37°43’09”N should be entered as 374309N.</t>
  </si>
  <si>
    <t>The city or place location closest to the site of the event.</t>
  </si>
  <si>
    <t>The state in which the event occurred (if in the US). Also includes the Pacific Ocean as PO, the Caribbean Sea as CB, the Atlantic Ocean as AO, the Gulf of Mexico as GM, and Puerto Rico as PR.</t>
  </si>
  <si>
    <t>The country in which the event took place.</t>
  </si>
  <si>
    <t>The total number of fatalities that resulted from an event.</t>
  </si>
  <si>
    <t>The total number of serious injuries that resulted from an event.</t>
  </si>
  <si>
    <t>Indicates the highest level of injury among all injuries sustained as a result of the event. (FATL=fatal, SERS=serious, MINR=minor, NONE=none, UNK=unknown)</t>
  </si>
  <si>
    <t>Indicates the severity of damage to the accident aircraft. For the purposes of this variable, aircraft damage categories are defined in 49 CFR 830.2. (DEST=destroyed, SUBS=substantial, MINR=minor, NONE=none, UNK=unknown)</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</si>
  <si>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</si>
  <si>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If the accident flight was conducting revenue operations under 14 CFR 121, 125, 129, or 135,  indicates the make up of aircraft load. (PAX=passenger only, PACA=passenger/cargo, CARG=cargo, MAIL=mail, N/A=not applicable, UNK=unknown)</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</si>
  <si>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 (DOM=domestic, INT=international, N/A=not applicable, UNK=unknown)</t>
  </si>
  <si>
    <t>If the accident aircraft was conducting air carrier operations under 14 CFR 121, 125, 129, or 135, indicates whether it was operating as a "scheduled or commuter" air carrier or a "non-scheduled or air taxi" carrier. (SCHD=scheduled, NSCH=non-scheduled, UNK=unknown)</t>
  </si>
  <si>
    <t>The category of the involved aircraft. In this case, the definition of aircraft category is the same as that used with respect to the certification, ratings, privileges, and limitations of airmen. Also note that there is some overlap of category and class in the available choices. (AIR=airplane, BALL=balloon, BLIM=blimp, GLI=glider, GYRO=gyrocraft, HELI=helicopter, PLFT=powered-lift, PPAR=powered parachute, WSFT=weight shift, ULTR=ultralight, UNK=unknown)</t>
  </si>
  <si>
    <t>If the accident aircraft was operating under 14 CFR part 91,103,133, or 137, this was the primary purpose of flight. (AAPL=aerial application, ADRP=air drop, AOBV=aerial observation, ASHO=air race/show, BANT=banner tow, BUS=business, EXEC=executive/corporate, FERY=ferry, FLTS=flight test, EXLD=external load, FIRF=fire fighting, GLDT=glider tow, INST=instructional, OTH=other, OWRK=other work use, PERS=personal, POSI=positioning, PUBU=public use, UNK=unknown)</t>
  </si>
  <si>
    <t>The defining event of the accident aircraft. For a list of event codes, see http://www.intlaviationstandards.org/Documents/OccurrenceCategoryDefinitions.pdf</t>
  </si>
  <si>
    <t>The phase of flight associated with the defining event of the accident aircraft. For a list of phase of flight codes, see http://www.intlaviationstandards.org/Documents/PhaseofFlightDefinitions.pdf</t>
  </si>
  <si>
    <t>Indicates if the accident flight involved an illegal act (such as suicide, sabotage, stolen aircraft, or terrorism). In this report, accidents involving illegal acts are included in accident counts but are excluded from accident rate computations.</t>
  </si>
  <si>
    <t>A link to the event synopsis on the NTSB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</si>
</sst>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u/>
      <sz val="11"/>
      <color theme="1"/>
      <name val="Calibri"/>
      <family val="2"/>
      <scheme val="minor"/>
    </font>
    <font>
      <u/>
      <sz val="11"/>
      <color theme="10"/>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2" fillId="0" borderId="0" xfId="0" applyFont="1" applyAlignment="1">
      <alignment vertical="center"/>
    </xf>
    <xf numFmtId="14" fontId="0" fillId="0" borderId="0" xfId="0" applyNumberFormat="1"/>
    <xf numFmtId="0" fontId="3" fillId="0" borderId="0" xfId="1"/>
    <xf numFmtId="0" fontId="4" fillId="0" borderId="0" xfId="0" applyFont="1"/>
    <xf numFmtId="0" fontId="1" fillId="0" borderId="0" xfId="0" applyFont="1" applyAlignment="1">
      <alignment horizontal="left"/>
    </xf>
    <xf numFmtId="0" fontId="0" fillId="0" borderId="0" xfId="0"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Part 121 Accidents, 2006-2015</a:t>
            </a:r>
          </a:p>
        </c:rich>
      </c:tx>
      <c:overlay val="0"/>
    </c:title>
    <c:autoTitleDeleted val="0"/>
    <c:plotArea>
      <c:layout/>
      <c:barChart>
        <c:barDir val="col"/>
        <c:grouping val="clustered"/>
        <c:varyColors val="0"/>
        <c:ser>
          <c:idx val="0"/>
          <c:order val="0"/>
          <c:tx>
            <c:strRef>
              <c:f>Part121_Accidents!$B$2</c:f>
              <c:strCache>
                <c:ptCount val="1"/>
                <c:pt idx="0">
                  <c:v>Fatal</c:v>
                </c:pt>
              </c:strCache>
            </c:strRef>
          </c:tx>
          <c:invertIfNegative val="0"/>
          <c:cat>
            <c:numRef>
              <c:f>Part121_Accidents!$A$3:$A$12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Part121_Accidents!$B$3:$B$12</c:f>
              <c:numCache>
                <c:formatCode>General</c:formatCode>
                <c:ptCount val="10"/>
                <c:pt idx="0">
                  <c:v>2</c:v>
                </c:pt>
                <c:pt idx="1">
                  <c:v>1</c:v>
                </c:pt>
                <c:pt idx="2">
                  <c:v>2</c:v>
                </c:pt>
                <c:pt idx="3">
                  <c:v>2</c:v>
                </c:pt>
                <c:pt idx="4">
                  <c:v>1</c:v>
                </c:pt>
                <c:pt idx="5">
                  <c:v>0</c:v>
                </c:pt>
                <c:pt idx="6">
                  <c:v>0</c:v>
                </c:pt>
                <c:pt idx="7">
                  <c:v>2</c:v>
                </c:pt>
                <c:pt idx="8">
                  <c:v>0</c:v>
                </c:pt>
                <c:pt idx="9">
                  <c:v>0</c:v>
                </c:pt>
              </c:numCache>
            </c:numRef>
          </c:val>
          <c:extLst>
            <c:ext xmlns:c16="http://schemas.microsoft.com/office/drawing/2014/chart" uri="{C3380CC4-5D6E-409C-BE32-E72D297353CC}">
              <c16:uniqueId val="{00000003-DE27-40F9-8E23-3D7E5A16F2C2}"/>
            </c:ext>
          </c:extLst>
        </c:ser>
        <c:ser>
          <c:idx val="1"/>
          <c:order val="1"/>
          <c:tx>
            <c:strRef>
              <c:f>Part121_Accidents!$C$2</c:f>
              <c:strCache>
                <c:ptCount val="1"/>
                <c:pt idx="0">
                  <c:v>Total</c:v>
                </c:pt>
              </c:strCache>
            </c:strRef>
          </c:tx>
          <c:invertIfNegative val="0"/>
          <c:cat>
            <c:numRef>
              <c:f>Part121_Accidents!$A$3:$A$12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Part121_Accidents!$C$3:$C$12</c:f>
              <c:numCache>
                <c:formatCode>General</c:formatCode>
                <c:ptCount val="10"/>
                <c:pt idx="0">
                  <c:v>33</c:v>
                </c:pt>
                <c:pt idx="1">
                  <c:v>28</c:v>
                </c:pt>
                <c:pt idx="2">
                  <c:v>27</c:v>
                </c:pt>
                <c:pt idx="3">
                  <c:v>30</c:v>
                </c:pt>
                <c:pt idx="4">
                  <c:v>30</c:v>
                </c:pt>
                <c:pt idx="5">
                  <c:v>33</c:v>
                </c:pt>
                <c:pt idx="6">
                  <c:v>26</c:v>
                </c:pt>
                <c:pt idx="7">
                  <c:v>23</c:v>
                </c:pt>
                <c:pt idx="8">
                  <c:v>32</c:v>
                </c:pt>
                <c:pt idx="9">
                  <c:v>30</c:v>
                </c:pt>
              </c:numCache>
            </c:numRef>
          </c:val>
          <c:extLst>
            <c:ext xmlns:c16="http://schemas.microsoft.com/office/drawing/2014/chart" uri="{C3380CC4-5D6E-409C-BE32-E72D297353CC}">
              <c16:uniqueId val="{00000004-DE27-40F9-8E23-3D7E5A16F2C2}"/>
            </c:ext>
          </c:extLst>
        </c:ser>
        <c:dLbls>
          <c:showLegendKey val="0"/>
          <c:showVal val="0"/>
          <c:showCatName val="0"/>
          <c:showSerName val="0"/>
          <c:showPercent val="0"/>
          <c:showBubbleSize val="0"/>
        </c:dLbls>
        <c:gapWidth val="150"/>
        <c:axId val="198337320"/>
        <c:axId val="198343552"/>
      </c:barChart>
      <c:catAx>
        <c:axId val="198337320"/>
        <c:scaling>
          <c:orientation val="minMax"/>
        </c:scaling>
        <c:delete val="0"/>
        <c:axPos val="b"/>
        <c:title>
          <c:tx>
            <c:strRef>
              <c:f>Part121_Accidents!$A$2</c:f>
              <c:strCache>
                <c:ptCount val="1"/>
                <c:pt idx="0">
                  <c:v>Calendar Year</c:v>
                </c:pt>
              </c:strCache>
            </c:strRef>
          </c:tx>
          <c:overlay val="0"/>
        </c:title>
        <c:numFmt formatCode="General" sourceLinked="1"/>
        <c:majorTickMark val="out"/>
        <c:minorTickMark val="none"/>
        <c:tickLblPos val="nextTo"/>
        <c:crossAx val="198343552"/>
        <c:crosses val="autoZero"/>
        <c:auto val="1"/>
        <c:lblAlgn val="ctr"/>
        <c:lblOffset val="100"/>
        <c:noMultiLvlLbl val="0"/>
      </c:catAx>
      <c:valAx>
        <c:axId val="198343552"/>
        <c:scaling>
          <c:orientation val="minMax"/>
          <c:max val="40"/>
          <c:min val="0"/>
        </c:scaling>
        <c:delete val="0"/>
        <c:axPos val="l"/>
        <c:title>
          <c:tx>
            <c:rich>
              <a:bodyPr/>
              <a:lstStyle/>
              <a:p>
                <a:pPr>
                  <a:defRPr/>
                </a:pPr>
                <a:r>
                  <a:rPr lang="en-US"/>
                  <a:t>Accidents</a:t>
                </a:r>
              </a:p>
            </c:rich>
          </c:tx>
          <c:overlay val="0"/>
        </c:title>
        <c:numFmt formatCode="General" sourceLinked="1"/>
        <c:majorTickMark val="out"/>
        <c:minorTickMark val="none"/>
        <c:tickLblPos val="nextTo"/>
        <c:crossAx val="198337320"/>
        <c:crosses val="autoZero"/>
        <c:crossBetween val="between"/>
      </c:valAx>
    </c:plotArea>
    <c:legend>
      <c:legendPos val="tr"/>
      <c:layout>
        <c:manualLayout>
          <c:xMode val="edge"/>
          <c:yMode val="edge"/>
          <c:x val="0.74857598425196847"/>
          <c:y val="8.5720000000000005E-2"/>
          <c:w val="0.23642401574803154"/>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Part 121 Accident Rates, 2006-2015</a:t>
            </a:r>
          </a:p>
        </c:rich>
      </c:tx>
      <c:overlay val="0"/>
    </c:title>
    <c:autoTitleDeleted val="0"/>
    <c:plotArea>
      <c:layout/>
      <c:lineChart>
        <c:grouping val="standard"/>
        <c:varyColors val="0"/>
        <c:ser>
          <c:idx val="0"/>
          <c:order val="0"/>
          <c:tx>
            <c:strRef>
              <c:f>Part121_AccRate!$B$2</c:f>
              <c:strCache>
                <c:ptCount val="1"/>
                <c:pt idx="0">
                  <c:v>Accidents per 100,000 Departures</c:v>
                </c:pt>
              </c:strCache>
            </c:strRef>
          </c:tx>
          <c:marker>
            <c:symbol val="diamond"/>
            <c:size val="6"/>
          </c:marker>
          <c:cat>
            <c:numRef>
              <c:f>Part121_AccRate!$A$3:$A$12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Part121_AccRate!$B$3:$B$12</c:f>
              <c:numCache>
                <c:formatCode>General</c:formatCode>
                <c:ptCount val="10"/>
                <c:pt idx="0">
                  <c:v>0.30496496830443637</c:v>
                </c:pt>
                <c:pt idx="1">
                  <c:v>0.25621241912838</c:v>
                </c:pt>
                <c:pt idx="2">
                  <c:v>0.25841937502135548</c:v>
                </c:pt>
                <c:pt idx="3">
                  <c:v>0.30911722714428436</c:v>
                </c:pt>
                <c:pt idx="4">
                  <c:v>0.31140211292561665</c:v>
                </c:pt>
                <c:pt idx="5">
                  <c:v>0.34432577726066305</c:v>
                </c:pt>
                <c:pt idx="6">
                  <c:v>0.27687031756386493</c:v>
                </c:pt>
                <c:pt idx="7">
                  <c:v>0.24776030074222521</c:v>
                </c:pt>
                <c:pt idx="8">
                  <c:v>0.34750796607714113</c:v>
                </c:pt>
                <c:pt idx="9">
                  <c:v>0.32878027449865116</c:v>
                </c:pt>
              </c:numCache>
            </c:numRef>
          </c:val>
          <c:smooth val="0"/>
          <c:extLst>
            <c:ext xmlns:c16="http://schemas.microsoft.com/office/drawing/2014/chart" uri="{C3380CC4-5D6E-409C-BE32-E72D297353CC}">
              <c16:uniqueId val="{00000003-DC66-424C-90C2-D0A8E7C1CB9B}"/>
            </c:ext>
          </c:extLst>
        </c:ser>
        <c:ser>
          <c:idx val="1"/>
          <c:order val="1"/>
          <c:tx>
            <c:strRef>
              <c:f>Part121_AccRate!$C$2</c:f>
              <c:strCache>
                <c:ptCount val="1"/>
                <c:pt idx="0">
                  <c:v>Accidents per 100,000 Flight Hours</c:v>
                </c:pt>
              </c:strCache>
            </c:strRef>
          </c:tx>
          <c:spPr>
            <a:ln>
              <a:prstDash val="sysDash"/>
            </a:ln>
          </c:spPr>
          <c:cat>
            <c:numRef>
              <c:f>Part121_AccRate!$A$3:$A$12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Part121_AccRate!$C$3:$C$12</c:f>
              <c:numCache>
                <c:formatCode>General</c:formatCode>
                <c:ptCount val="10"/>
                <c:pt idx="0">
                  <c:v>0.17131102092076145</c:v>
                </c:pt>
                <c:pt idx="1">
                  <c:v>0.14258563362152946</c:v>
                </c:pt>
                <c:pt idx="2">
                  <c:v>0.14116343557504704</c:v>
                </c:pt>
                <c:pt idx="3">
                  <c:v>0.17019507532607106</c:v>
                </c:pt>
                <c:pt idx="4">
                  <c:v>0.16900469641517379</c:v>
                </c:pt>
                <c:pt idx="5">
                  <c:v>0.18371131937294316</c:v>
                </c:pt>
                <c:pt idx="6">
                  <c:v>0.14670834989444898</c:v>
                </c:pt>
                <c:pt idx="7">
                  <c:v>0.12981180618058843</c:v>
                </c:pt>
                <c:pt idx="8">
                  <c:v>0.18026111498484737</c:v>
                </c:pt>
                <c:pt idx="9">
                  <c:v>0.16733086795469415</c:v>
                </c:pt>
              </c:numCache>
            </c:numRef>
          </c:val>
          <c:smooth val="0"/>
          <c:extLst>
            <c:ext xmlns:c16="http://schemas.microsoft.com/office/drawing/2014/chart" uri="{C3380CC4-5D6E-409C-BE32-E72D297353CC}">
              <c16:uniqueId val="{00000004-DC66-424C-90C2-D0A8E7C1CB9B}"/>
            </c:ext>
          </c:extLst>
        </c:ser>
        <c:dLbls>
          <c:showLegendKey val="0"/>
          <c:showVal val="0"/>
          <c:showCatName val="0"/>
          <c:showSerName val="0"/>
          <c:showPercent val="0"/>
          <c:showBubbleSize val="0"/>
        </c:dLbls>
        <c:marker val="1"/>
        <c:smooth val="0"/>
        <c:axId val="376209896"/>
        <c:axId val="198814840"/>
      </c:lineChart>
      <c:catAx>
        <c:axId val="376209896"/>
        <c:scaling>
          <c:orientation val="minMax"/>
        </c:scaling>
        <c:delete val="0"/>
        <c:axPos val="b"/>
        <c:title>
          <c:tx>
            <c:strRef>
              <c:f>Part121_AccRate!$A$2</c:f>
              <c:strCache>
                <c:ptCount val="1"/>
                <c:pt idx="0">
                  <c:v>Calendar Year</c:v>
                </c:pt>
              </c:strCache>
            </c:strRef>
          </c:tx>
          <c:overlay val="0"/>
        </c:title>
        <c:numFmt formatCode="General" sourceLinked="1"/>
        <c:majorTickMark val="out"/>
        <c:minorTickMark val="none"/>
        <c:tickLblPos val="nextTo"/>
        <c:crossAx val="198814840"/>
        <c:crosses val="autoZero"/>
        <c:auto val="1"/>
        <c:lblAlgn val="ctr"/>
        <c:lblOffset val="100"/>
        <c:noMultiLvlLbl val="0"/>
      </c:catAx>
      <c:valAx>
        <c:axId val="198814840"/>
        <c:scaling>
          <c:orientation val="minMax"/>
          <c:max val="0.5"/>
          <c:min val="0"/>
        </c:scaling>
        <c:delete val="0"/>
        <c:axPos val="l"/>
        <c:title>
          <c:tx>
            <c:rich>
              <a:bodyPr/>
              <a:lstStyle/>
              <a:p>
                <a:pPr>
                  <a:defRPr/>
                </a:pPr>
                <a:r>
                  <a:rPr lang="en-US"/>
                  <a:t>Accidents per 100,000 Departures / Flight Hours</a:t>
                </a:r>
              </a:p>
            </c:rich>
          </c:tx>
          <c:overlay val="0"/>
        </c:title>
        <c:numFmt formatCode="#,##0.00" sourceLinked="0"/>
        <c:majorTickMark val="out"/>
        <c:minorTickMark val="none"/>
        <c:tickLblPos val="nextTo"/>
        <c:crossAx val="376209896"/>
        <c:crosses val="autoZero"/>
        <c:crossBetween val="between"/>
      </c:valAx>
    </c:plotArea>
    <c:legend>
      <c:legendPos val="tr"/>
      <c:layout>
        <c:manualLayout>
          <c:xMode val="edge"/>
          <c:yMode val="edge"/>
          <c:x val="0.48891161417322837"/>
          <c:y val="0.11372"/>
          <c:w val="0.49608838582677167"/>
          <c:h val="0.16132661417322833"/>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Part 121 Accidents, 2015</a:t>
            </a:r>
          </a:p>
        </c:rich>
      </c:tx>
      <c:overlay val="0"/>
    </c:title>
    <c:autoTitleDeleted val="0"/>
    <c:plotArea>
      <c:layout/>
      <c:barChart>
        <c:barDir val="bar"/>
        <c:grouping val="stacked"/>
        <c:varyColors val="0"/>
        <c:ser>
          <c:idx val="0"/>
          <c:order val="0"/>
          <c:tx>
            <c:strRef>
              <c:f>Part121_DefiningEvent!$B$2</c:f>
              <c:strCache>
                <c:ptCount val="1"/>
                <c:pt idx="0">
                  <c:v>Accident Aircraft</c:v>
                </c:pt>
              </c:strCache>
            </c:strRef>
          </c:tx>
          <c:invertIfNegative val="0"/>
          <c:cat>
            <c:strRef>
              <c:f>Part121_DefiningEvent!$A$3:$A$14</c:f>
              <c:strCache>
                <c:ptCount val="12"/>
                <c:pt idx="0">
                  <c:v>Turbulence Encounter</c:v>
                </c:pt>
                <c:pt idx="1">
                  <c:v>Cabin Safety Events</c:v>
                </c:pt>
                <c:pt idx="2">
                  <c:v>Abnormal Runway Contact</c:v>
                </c:pt>
                <c:pt idx="3">
                  <c:v>Bird</c:v>
                </c:pt>
                <c:pt idx="4">
                  <c:v>Evacuation</c:v>
                </c:pt>
                <c:pt idx="5">
                  <c:v>Fire/Smoke (Non-Impact)</c:v>
                </c:pt>
                <c:pt idx="6">
                  <c:v>Ground Collision</c:v>
                </c:pt>
                <c:pt idx="7">
                  <c:v>Ground Handling</c:v>
                </c:pt>
                <c:pt idx="8">
                  <c:v>Loss of Control-Ground</c:v>
                </c:pt>
                <c:pt idx="9">
                  <c:v>System Malfunction (Non-Powerplant)</c:v>
                </c:pt>
                <c:pt idx="10">
                  <c:v>Wind Shear or Thunderstorm</c:v>
                </c:pt>
                <c:pt idx="11">
                  <c:v>Other</c:v>
                </c:pt>
              </c:strCache>
            </c:strRef>
          </c:cat>
          <c:val>
            <c:numRef>
              <c:f>Part121_DefiningEvent!$B$3:$B$14</c:f>
              <c:numCache>
                <c:formatCode>General</c:formatCode>
                <c:ptCount val="12"/>
                <c:pt idx="0">
                  <c:v>13</c:v>
                </c:pt>
                <c:pt idx="1">
                  <c:v>6</c:v>
                </c:pt>
                <c:pt idx="2">
                  <c:v>2</c:v>
                </c:pt>
                <c:pt idx="3">
                  <c:v>1</c:v>
                </c:pt>
                <c:pt idx="4">
                  <c:v>1</c:v>
                </c:pt>
                <c:pt idx="5">
                  <c:v>1</c:v>
                </c:pt>
                <c:pt idx="6">
                  <c:v>1</c:v>
                </c:pt>
                <c:pt idx="7">
                  <c:v>1</c:v>
                </c:pt>
                <c:pt idx="8">
                  <c:v>1</c:v>
                </c:pt>
                <c:pt idx="9">
                  <c:v>1</c:v>
                </c:pt>
                <c:pt idx="10">
                  <c:v>1</c:v>
                </c:pt>
                <c:pt idx="11">
                  <c:v>1</c:v>
                </c:pt>
              </c:numCache>
            </c:numRef>
          </c:val>
          <c:extLst>
            <c:ext xmlns:c16="http://schemas.microsoft.com/office/drawing/2014/chart" uri="{C3380CC4-5D6E-409C-BE32-E72D297353CC}">
              <c16:uniqueId val="{00000001-0262-46AF-9D4F-09FBEAA8CB34}"/>
            </c:ext>
          </c:extLst>
        </c:ser>
        <c:dLbls>
          <c:showLegendKey val="0"/>
          <c:showVal val="0"/>
          <c:showCatName val="0"/>
          <c:showSerName val="0"/>
          <c:showPercent val="0"/>
          <c:showBubbleSize val="0"/>
        </c:dLbls>
        <c:gapWidth val="150"/>
        <c:overlap val="100"/>
        <c:axId val="377531456"/>
        <c:axId val="377529488"/>
      </c:barChart>
      <c:catAx>
        <c:axId val="377531456"/>
        <c:scaling>
          <c:orientation val="maxMin"/>
        </c:scaling>
        <c:delete val="0"/>
        <c:axPos val="l"/>
        <c:title>
          <c:tx>
            <c:strRef>
              <c:f>Part121_DefiningEvent!$A$2</c:f>
              <c:strCache>
                <c:ptCount val="1"/>
                <c:pt idx="0">
                  <c:v>Defining Event</c:v>
                </c:pt>
              </c:strCache>
            </c:strRef>
          </c:tx>
          <c:overlay val="0"/>
        </c:title>
        <c:numFmt formatCode="General" sourceLinked="1"/>
        <c:majorTickMark val="out"/>
        <c:minorTickMark val="none"/>
        <c:tickLblPos val="nextTo"/>
        <c:crossAx val="377529488"/>
        <c:crosses val="autoZero"/>
        <c:auto val="1"/>
        <c:lblAlgn val="ctr"/>
        <c:lblOffset val="100"/>
        <c:noMultiLvlLbl val="0"/>
      </c:catAx>
      <c:valAx>
        <c:axId val="377529488"/>
        <c:scaling>
          <c:orientation val="minMax"/>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377531456"/>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Part 121 Accidents, 2015</a:t>
            </a:r>
          </a:p>
        </c:rich>
      </c:tx>
      <c:overlay val="0"/>
    </c:title>
    <c:autoTitleDeleted val="0"/>
    <c:plotArea>
      <c:layout/>
      <c:barChart>
        <c:barDir val="bar"/>
        <c:grouping val="stacked"/>
        <c:varyColors val="0"/>
        <c:ser>
          <c:idx val="0"/>
          <c:order val="0"/>
          <c:tx>
            <c:strRef>
              <c:f>Part121_PhaseOfFlight!$B$2</c:f>
              <c:strCache>
                <c:ptCount val="1"/>
                <c:pt idx="0">
                  <c:v>Accident Aircraft</c:v>
                </c:pt>
              </c:strCache>
            </c:strRef>
          </c:tx>
          <c:invertIfNegative val="0"/>
          <c:cat>
            <c:strRef>
              <c:f>Part121_PhaseOfFlight!$A$3:$A$8</c:f>
              <c:strCache>
                <c:ptCount val="6"/>
                <c:pt idx="0">
                  <c:v>En Route</c:v>
                </c:pt>
                <c:pt idx="1">
                  <c:v>Taxi</c:v>
                </c:pt>
                <c:pt idx="2">
                  <c:v>Approach</c:v>
                </c:pt>
                <c:pt idx="3">
                  <c:v>Landing</c:v>
                </c:pt>
                <c:pt idx="4">
                  <c:v>Standing</c:v>
                </c:pt>
                <c:pt idx="5">
                  <c:v>Initial Climb</c:v>
                </c:pt>
              </c:strCache>
            </c:strRef>
          </c:cat>
          <c:val>
            <c:numRef>
              <c:f>Part121_PhaseOfFlight!$B$3:$B$8</c:f>
              <c:numCache>
                <c:formatCode>General</c:formatCode>
                <c:ptCount val="6"/>
                <c:pt idx="0">
                  <c:v>16</c:v>
                </c:pt>
                <c:pt idx="1">
                  <c:v>5</c:v>
                </c:pt>
                <c:pt idx="2">
                  <c:v>4</c:v>
                </c:pt>
                <c:pt idx="3">
                  <c:v>2</c:v>
                </c:pt>
                <c:pt idx="4">
                  <c:v>2</c:v>
                </c:pt>
                <c:pt idx="5">
                  <c:v>1</c:v>
                </c:pt>
              </c:numCache>
            </c:numRef>
          </c:val>
          <c:extLst>
            <c:ext xmlns:c16="http://schemas.microsoft.com/office/drawing/2014/chart" uri="{C3380CC4-5D6E-409C-BE32-E72D297353CC}">
              <c16:uniqueId val="{00000001-8EF2-4E18-B534-EDF89FC700B6}"/>
            </c:ext>
          </c:extLst>
        </c:ser>
        <c:dLbls>
          <c:showLegendKey val="0"/>
          <c:showVal val="0"/>
          <c:showCatName val="0"/>
          <c:showSerName val="0"/>
          <c:showPercent val="0"/>
          <c:showBubbleSize val="0"/>
        </c:dLbls>
        <c:gapWidth val="150"/>
        <c:overlap val="100"/>
        <c:axId val="199939488"/>
        <c:axId val="199940472"/>
      </c:barChart>
      <c:catAx>
        <c:axId val="199939488"/>
        <c:scaling>
          <c:orientation val="maxMin"/>
        </c:scaling>
        <c:delete val="0"/>
        <c:axPos val="l"/>
        <c:title>
          <c:tx>
            <c:strRef>
              <c:f>Part121_PhaseOfFlight!$A$2</c:f>
              <c:strCache>
                <c:ptCount val="1"/>
                <c:pt idx="0">
                  <c:v>Phase of Flight</c:v>
                </c:pt>
              </c:strCache>
            </c:strRef>
          </c:tx>
          <c:overlay val="0"/>
        </c:title>
        <c:numFmt formatCode="General" sourceLinked="1"/>
        <c:majorTickMark val="out"/>
        <c:minorTickMark val="none"/>
        <c:tickLblPos val="nextTo"/>
        <c:crossAx val="199940472"/>
        <c:crosses val="autoZero"/>
        <c:auto val="1"/>
        <c:lblAlgn val="ctr"/>
        <c:lblOffset val="100"/>
        <c:noMultiLvlLbl val="0"/>
      </c:catAx>
      <c:valAx>
        <c:axId val="199940472"/>
        <c:scaling>
          <c:orientation val="minMax"/>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199939488"/>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Part 121 Flight Hours, 2006-2015</a:t>
            </a:r>
          </a:p>
        </c:rich>
      </c:tx>
      <c:overlay val="0"/>
    </c:title>
    <c:autoTitleDeleted val="0"/>
    <c:plotArea>
      <c:layout/>
      <c:lineChart>
        <c:grouping val="standard"/>
        <c:varyColors val="0"/>
        <c:ser>
          <c:idx val="0"/>
          <c:order val="0"/>
          <c:tx>
            <c:strRef>
              <c:f>Part121_FlightHours!$B$2</c:f>
              <c:strCache>
                <c:ptCount val="1"/>
                <c:pt idx="0">
                  <c:v>Flight Hours (100,000s)</c:v>
                </c:pt>
              </c:strCache>
            </c:strRef>
          </c:tx>
          <c:marker>
            <c:symbol val="diamond"/>
            <c:size val="6"/>
          </c:marker>
          <c:cat>
            <c:numRef>
              <c:f>Part121_FlightHours!$A$3:$A$12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Part121_FlightHours!$B$3:$B$12</c:f>
              <c:numCache>
                <c:formatCode>General</c:formatCode>
                <c:ptCount val="10"/>
                <c:pt idx="0">
                  <c:v>192.63209000000001</c:v>
                </c:pt>
                <c:pt idx="1">
                  <c:v>196.37322</c:v>
                </c:pt>
                <c:pt idx="2">
                  <c:v>191.26766000000001</c:v>
                </c:pt>
                <c:pt idx="3">
                  <c:v>176.26831999999999</c:v>
                </c:pt>
                <c:pt idx="4">
                  <c:v>177.50986</c:v>
                </c:pt>
                <c:pt idx="5">
                  <c:v>179.62965</c:v>
                </c:pt>
                <c:pt idx="6">
                  <c:v>177.22236000000001</c:v>
                </c:pt>
                <c:pt idx="7">
                  <c:v>177.17957000000001</c:v>
                </c:pt>
                <c:pt idx="8">
                  <c:v>177.52026000000001</c:v>
                </c:pt>
                <c:pt idx="9">
                  <c:v>179.28550999999999</c:v>
                </c:pt>
              </c:numCache>
            </c:numRef>
          </c:val>
          <c:smooth val="0"/>
          <c:extLst>
            <c:ext xmlns:c16="http://schemas.microsoft.com/office/drawing/2014/chart" uri="{C3380CC4-5D6E-409C-BE32-E72D297353CC}">
              <c16:uniqueId val="{00000002-5D14-42EF-B3BF-7939D8750D65}"/>
            </c:ext>
          </c:extLst>
        </c:ser>
        <c:dLbls>
          <c:showLegendKey val="0"/>
          <c:showVal val="0"/>
          <c:showCatName val="0"/>
          <c:showSerName val="0"/>
          <c:showPercent val="0"/>
          <c:showBubbleSize val="0"/>
        </c:dLbls>
        <c:marker val="1"/>
        <c:smooth val="0"/>
        <c:axId val="378936896"/>
        <c:axId val="378937224"/>
      </c:lineChart>
      <c:catAx>
        <c:axId val="378936896"/>
        <c:scaling>
          <c:orientation val="minMax"/>
        </c:scaling>
        <c:delete val="0"/>
        <c:axPos val="b"/>
        <c:title>
          <c:tx>
            <c:strRef>
              <c:f>Part121_FlightHours!$A$2</c:f>
              <c:strCache>
                <c:ptCount val="1"/>
                <c:pt idx="0">
                  <c:v>Calendar Year</c:v>
                </c:pt>
              </c:strCache>
            </c:strRef>
          </c:tx>
          <c:overlay val="0"/>
        </c:title>
        <c:numFmt formatCode="General" sourceLinked="1"/>
        <c:majorTickMark val="out"/>
        <c:minorTickMark val="none"/>
        <c:tickLblPos val="nextTo"/>
        <c:crossAx val="378937224"/>
        <c:crosses val="autoZero"/>
        <c:auto val="1"/>
        <c:lblAlgn val="ctr"/>
        <c:lblOffset val="100"/>
        <c:noMultiLvlLbl val="0"/>
      </c:catAx>
      <c:valAx>
        <c:axId val="378937224"/>
        <c:scaling>
          <c:orientation val="minMax"/>
          <c:min val="0"/>
        </c:scaling>
        <c:delete val="0"/>
        <c:axPos val="l"/>
        <c:title>
          <c:tx>
            <c:rich>
              <a:bodyPr/>
              <a:lstStyle/>
              <a:p>
                <a:pPr>
                  <a:defRPr/>
                </a:pPr>
                <a:r>
                  <a:rPr lang="en-US"/>
                  <a:t>Flight Hours (100,000s)</a:t>
                </a:r>
              </a:p>
            </c:rich>
          </c:tx>
          <c:overlay val="0"/>
        </c:title>
        <c:numFmt formatCode="General" sourceLinked="1"/>
        <c:majorTickMark val="out"/>
        <c:minorTickMark val="none"/>
        <c:tickLblPos val="nextTo"/>
        <c:crossAx val="378936896"/>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Part 121 Departures, 2006-2015</a:t>
            </a:r>
          </a:p>
        </c:rich>
      </c:tx>
      <c:overlay val="0"/>
    </c:title>
    <c:autoTitleDeleted val="0"/>
    <c:plotArea>
      <c:layout/>
      <c:lineChart>
        <c:grouping val="standard"/>
        <c:varyColors val="0"/>
        <c:ser>
          <c:idx val="0"/>
          <c:order val="0"/>
          <c:tx>
            <c:strRef>
              <c:f>Part121_Departures!$B$2</c:f>
              <c:strCache>
                <c:ptCount val="1"/>
                <c:pt idx="0">
                  <c:v>Departures (100,000s)</c:v>
                </c:pt>
              </c:strCache>
            </c:strRef>
          </c:tx>
          <c:marker>
            <c:symbol val="diamond"/>
            <c:size val="6"/>
          </c:marker>
          <c:cat>
            <c:numRef>
              <c:f>Part121_Departures!$A$3:$A$12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Part121_Departures!$B$3:$B$12</c:f>
              <c:numCache>
                <c:formatCode>General</c:formatCode>
                <c:ptCount val="10"/>
                <c:pt idx="0">
                  <c:v>108.20914999999999</c:v>
                </c:pt>
                <c:pt idx="1">
                  <c:v>109.28431999999999</c:v>
                </c:pt>
                <c:pt idx="2">
                  <c:v>104.48133</c:v>
                </c:pt>
                <c:pt idx="3">
                  <c:v>97.050560000000004</c:v>
                </c:pt>
                <c:pt idx="4">
                  <c:v>96.338459999999998</c:v>
                </c:pt>
                <c:pt idx="5">
                  <c:v>95.839470000000006</c:v>
                </c:pt>
                <c:pt idx="6">
                  <c:v>93.906779999999998</c:v>
                </c:pt>
                <c:pt idx="7">
                  <c:v>92.831659999999999</c:v>
                </c:pt>
                <c:pt idx="8">
                  <c:v>92.084220000000002</c:v>
                </c:pt>
                <c:pt idx="9">
                  <c:v>91.246350000000007</c:v>
                </c:pt>
              </c:numCache>
            </c:numRef>
          </c:val>
          <c:smooth val="0"/>
          <c:extLst>
            <c:ext xmlns:c16="http://schemas.microsoft.com/office/drawing/2014/chart" uri="{C3380CC4-5D6E-409C-BE32-E72D297353CC}">
              <c16:uniqueId val="{00000002-F24B-48CB-8445-BA96889AD78D}"/>
            </c:ext>
          </c:extLst>
        </c:ser>
        <c:dLbls>
          <c:showLegendKey val="0"/>
          <c:showVal val="0"/>
          <c:showCatName val="0"/>
          <c:showSerName val="0"/>
          <c:showPercent val="0"/>
          <c:showBubbleSize val="0"/>
        </c:dLbls>
        <c:marker val="1"/>
        <c:smooth val="0"/>
        <c:axId val="379198576"/>
        <c:axId val="379201200"/>
      </c:lineChart>
      <c:catAx>
        <c:axId val="379198576"/>
        <c:scaling>
          <c:orientation val="minMax"/>
        </c:scaling>
        <c:delete val="0"/>
        <c:axPos val="b"/>
        <c:title>
          <c:tx>
            <c:strRef>
              <c:f>Part121_Departures!$A$2</c:f>
              <c:strCache>
                <c:ptCount val="1"/>
                <c:pt idx="0">
                  <c:v>Calendar Year</c:v>
                </c:pt>
              </c:strCache>
            </c:strRef>
          </c:tx>
          <c:overlay val="0"/>
        </c:title>
        <c:numFmt formatCode="General" sourceLinked="1"/>
        <c:majorTickMark val="out"/>
        <c:minorTickMark val="none"/>
        <c:tickLblPos val="nextTo"/>
        <c:crossAx val="379201200"/>
        <c:crosses val="autoZero"/>
        <c:auto val="1"/>
        <c:lblAlgn val="ctr"/>
        <c:lblOffset val="100"/>
        <c:noMultiLvlLbl val="0"/>
      </c:catAx>
      <c:valAx>
        <c:axId val="379201200"/>
        <c:scaling>
          <c:orientation val="minMax"/>
          <c:min val="0"/>
        </c:scaling>
        <c:delete val="0"/>
        <c:axPos val="l"/>
        <c:title>
          <c:tx>
            <c:rich>
              <a:bodyPr/>
              <a:lstStyle/>
              <a:p>
                <a:pPr>
                  <a:defRPr/>
                </a:pPr>
                <a:r>
                  <a:rPr lang="en-US"/>
                  <a:t>Departures (100,000s)</a:t>
                </a:r>
              </a:p>
            </c:rich>
          </c:tx>
          <c:overlay val="0"/>
        </c:title>
        <c:numFmt formatCode="General" sourceLinked="1"/>
        <c:majorTickMark val="out"/>
        <c:minorTickMark val="none"/>
        <c:tickLblPos val="nextTo"/>
        <c:crossAx val="379198576"/>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Part 121 Passenger Enplanements, 2006-2015</a:t>
            </a:r>
          </a:p>
        </c:rich>
      </c:tx>
      <c:overlay val="0"/>
    </c:title>
    <c:autoTitleDeleted val="0"/>
    <c:plotArea>
      <c:layout/>
      <c:lineChart>
        <c:grouping val="standard"/>
        <c:varyColors val="0"/>
        <c:ser>
          <c:idx val="0"/>
          <c:order val="0"/>
          <c:tx>
            <c:strRef>
              <c:f>Part121_Enplanements!$B$2</c:f>
              <c:strCache>
                <c:ptCount val="1"/>
                <c:pt idx="0">
                  <c:v>Passengers (100,000s)</c:v>
                </c:pt>
              </c:strCache>
            </c:strRef>
          </c:tx>
          <c:marker>
            <c:symbol val="diamond"/>
            <c:size val="6"/>
          </c:marker>
          <c:cat>
            <c:numRef>
              <c:f>Part121_Enplanements!$A$3:$A$12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Part121_Enplanements!$B$3:$B$12</c:f>
              <c:numCache>
                <c:formatCode>General</c:formatCode>
                <c:ptCount val="10"/>
                <c:pt idx="0">
                  <c:v>7470</c:v>
                </c:pt>
                <c:pt idx="1">
                  <c:v>7702.6188899999997</c:v>
                </c:pt>
                <c:pt idx="2">
                  <c:v>7448.2463900000002</c:v>
                </c:pt>
                <c:pt idx="3">
                  <c:v>7061.0635000000002</c:v>
                </c:pt>
                <c:pt idx="4">
                  <c:v>7232.9118099999996</c:v>
                </c:pt>
                <c:pt idx="5">
                  <c:v>7341.54709</c:v>
                </c:pt>
                <c:pt idx="6">
                  <c:v>7399.77459</c:v>
                </c:pt>
                <c:pt idx="7">
                  <c:v>7459.9641899999997</c:v>
                </c:pt>
                <c:pt idx="8">
                  <c:v>7658.0588799999996</c:v>
                </c:pt>
                <c:pt idx="9">
                  <c:v>8010.5738700000002</c:v>
                </c:pt>
              </c:numCache>
            </c:numRef>
          </c:val>
          <c:smooth val="0"/>
          <c:extLst>
            <c:ext xmlns:c16="http://schemas.microsoft.com/office/drawing/2014/chart" uri="{C3380CC4-5D6E-409C-BE32-E72D297353CC}">
              <c16:uniqueId val="{00000002-0D8A-4333-8282-41BADAABEE79}"/>
            </c:ext>
          </c:extLst>
        </c:ser>
        <c:dLbls>
          <c:showLegendKey val="0"/>
          <c:showVal val="0"/>
          <c:showCatName val="0"/>
          <c:showSerName val="0"/>
          <c:showPercent val="0"/>
          <c:showBubbleSize val="0"/>
        </c:dLbls>
        <c:marker val="1"/>
        <c:smooth val="0"/>
        <c:axId val="380140624"/>
        <c:axId val="380143904"/>
      </c:lineChart>
      <c:catAx>
        <c:axId val="380140624"/>
        <c:scaling>
          <c:orientation val="minMax"/>
        </c:scaling>
        <c:delete val="0"/>
        <c:axPos val="b"/>
        <c:title>
          <c:tx>
            <c:strRef>
              <c:f>Part121_Enplanements!$A$2</c:f>
              <c:strCache>
                <c:ptCount val="1"/>
                <c:pt idx="0">
                  <c:v>Calendar Year</c:v>
                </c:pt>
              </c:strCache>
            </c:strRef>
          </c:tx>
          <c:overlay val="0"/>
        </c:title>
        <c:numFmt formatCode="General" sourceLinked="1"/>
        <c:majorTickMark val="out"/>
        <c:minorTickMark val="none"/>
        <c:tickLblPos val="nextTo"/>
        <c:crossAx val="380143904"/>
        <c:crosses val="autoZero"/>
        <c:auto val="1"/>
        <c:lblAlgn val="ctr"/>
        <c:lblOffset val="100"/>
        <c:noMultiLvlLbl val="0"/>
      </c:catAx>
      <c:valAx>
        <c:axId val="380143904"/>
        <c:scaling>
          <c:orientation val="minMax"/>
          <c:min val="0"/>
        </c:scaling>
        <c:delete val="0"/>
        <c:axPos val="l"/>
        <c:title>
          <c:tx>
            <c:rich>
              <a:bodyPr/>
              <a:lstStyle/>
              <a:p>
                <a:pPr>
                  <a:defRPr/>
                </a:pPr>
                <a:r>
                  <a:rPr lang="en-US"/>
                  <a:t>Passenger Enplanements (100,000s)</a:t>
                </a:r>
              </a:p>
            </c:rich>
          </c:tx>
          <c:overlay val="0"/>
        </c:title>
        <c:numFmt formatCode="General" sourceLinked="1"/>
        <c:majorTickMark val="out"/>
        <c:minorTickMark val="none"/>
        <c:tickLblPos val="nextTo"/>
        <c:crossAx val="380140624"/>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16</xdr:col>
      <xdr:colOff>511175</xdr:colOff>
      <xdr:row>20</xdr:row>
      <xdr:rowOff>0</xdr:rowOff>
    </xdr:to>
    <xdr:graphicFrame macro="">
      <xdr:nvGraphicFramePr>
        <xdr:cNvPr id="2" name="Chart 1">
          <a:extLst>
            <a:ext uri="{FF2B5EF4-FFF2-40B4-BE49-F238E27FC236}">
              <a16:creationId xmlns:a16="http://schemas.microsoft.com/office/drawing/2014/main" id="{28101152-BBE9-469F-9D8E-C0CB563043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193675</xdr:colOff>
      <xdr:row>3</xdr:row>
      <xdr:rowOff>6350</xdr:rowOff>
    </xdr:from>
    <xdr:to>
      <xdr:col>11</xdr:col>
      <xdr:colOff>396875</xdr:colOff>
      <xdr:row>19</xdr:row>
      <xdr:rowOff>133350</xdr:rowOff>
    </xdr:to>
    <xdr:graphicFrame macro="">
      <xdr:nvGraphicFramePr>
        <xdr:cNvPr id="2" name="Chart 1">
          <a:extLst>
            <a:ext uri="{FF2B5EF4-FFF2-40B4-BE49-F238E27FC236}">
              <a16:creationId xmlns:a16="http://schemas.microsoft.com/office/drawing/2014/main" id="{11A1C0C7-BF87-49C5-954E-1898BD9A8C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384175</xdr:colOff>
      <xdr:row>3</xdr:row>
      <xdr:rowOff>63499</xdr:rowOff>
    </xdr:from>
    <xdr:to>
      <xdr:col>12</xdr:col>
      <xdr:colOff>587375</xdr:colOff>
      <xdr:row>23</xdr:row>
      <xdr:rowOff>85724</xdr:rowOff>
    </xdr:to>
    <xdr:graphicFrame macro="">
      <xdr:nvGraphicFramePr>
        <xdr:cNvPr id="2" name="Chart 1">
          <a:extLst>
            <a:ext uri="{FF2B5EF4-FFF2-40B4-BE49-F238E27FC236}">
              <a16:creationId xmlns:a16="http://schemas.microsoft.com/office/drawing/2014/main" id="{E4D39519-0964-4C89-9D8E-20DBA0E58D4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593725</xdr:colOff>
      <xdr:row>3</xdr:row>
      <xdr:rowOff>63500</xdr:rowOff>
    </xdr:from>
    <xdr:to>
      <xdr:col>15</xdr:col>
      <xdr:colOff>187325</xdr:colOff>
      <xdr:row>17</xdr:row>
      <xdr:rowOff>19050</xdr:rowOff>
    </xdr:to>
    <xdr:graphicFrame macro="">
      <xdr:nvGraphicFramePr>
        <xdr:cNvPr id="2" name="Chart 1">
          <a:extLst>
            <a:ext uri="{FF2B5EF4-FFF2-40B4-BE49-F238E27FC236}">
              <a16:creationId xmlns:a16="http://schemas.microsoft.com/office/drawing/2014/main" id="{0FACBB94-7665-4489-9E1F-EF2173F6C9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269875</xdr:colOff>
      <xdr:row>3</xdr:row>
      <xdr:rowOff>63500</xdr:rowOff>
    </xdr:from>
    <xdr:to>
      <xdr:col>14</xdr:col>
      <xdr:colOff>473075</xdr:colOff>
      <xdr:row>20</xdr:row>
      <xdr:rowOff>0</xdr:rowOff>
    </xdr:to>
    <xdr:graphicFrame macro="">
      <xdr:nvGraphicFramePr>
        <xdr:cNvPr id="2" name="Chart 1">
          <a:extLst>
            <a:ext uri="{FF2B5EF4-FFF2-40B4-BE49-F238E27FC236}">
              <a16:creationId xmlns:a16="http://schemas.microsoft.com/office/drawing/2014/main" id="{80E18FE2-8A0D-4D99-936A-043D909632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327025</xdr:colOff>
      <xdr:row>3</xdr:row>
      <xdr:rowOff>63500</xdr:rowOff>
    </xdr:from>
    <xdr:to>
      <xdr:col>14</xdr:col>
      <xdr:colOff>530225</xdr:colOff>
      <xdr:row>20</xdr:row>
      <xdr:rowOff>0</xdr:rowOff>
    </xdr:to>
    <xdr:graphicFrame macro="">
      <xdr:nvGraphicFramePr>
        <xdr:cNvPr id="2" name="Chart 1">
          <a:extLst>
            <a:ext uri="{FF2B5EF4-FFF2-40B4-BE49-F238E27FC236}">
              <a16:creationId xmlns:a16="http://schemas.microsoft.com/office/drawing/2014/main" id="{0C647A3C-F72A-4CCC-BBF1-692851EF37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317500</xdr:colOff>
      <xdr:row>3</xdr:row>
      <xdr:rowOff>63500</xdr:rowOff>
    </xdr:from>
    <xdr:to>
      <xdr:col>14</xdr:col>
      <xdr:colOff>520700</xdr:colOff>
      <xdr:row>20</xdr:row>
      <xdr:rowOff>0</xdr:rowOff>
    </xdr:to>
    <xdr:graphicFrame macro="">
      <xdr:nvGraphicFramePr>
        <xdr:cNvPr id="2" name="Chart 1">
          <a:extLst>
            <a:ext uri="{FF2B5EF4-FFF2-40B4-BE49-F238E27FC236}">
              <a16:creationId xmlns:a16="http://schemas.microsoft.com/office/drawing/2014/main" id="{03095736-5029-4FF9-AE36-0DF6508377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55E2B-1A89-4A13-B752-934AED02C0F5}">
  <dimension ref="A1:B34"/>
  <sheetViews>
    <sheetView tabSelected="1" workbookViewId="0"/>
  </sheetViews>
  <sheetFormatPr defaultRowHeight="15" x14ac:dyDescent="0.25"/>
  <cols>
    <col min="1" max="1" width="32.85546875" style="3" bestFit="1" customWidth="1"/>
    <col min="2" max="2" width="128.5703125" style="2" customWidth="1"/>
    <col min="3" max="16384" width="9.140625" style="3"/>
  </cols>
  <sheetData>
    <row r="1" spans="1:2" x14ac:dyDescent="0.25">
      <c r="A1" s="1" t="s">
        <v>18</v>
      </c>
    </row>
    <row r="2" spans="1:2" ht="30" x14ac:dyDescent="0.25">
      <c r="A2" s="4" t="s">
        <v>0</v>
      </c>
      <c r="B2" s="2" t="s">
        <v>1</v>
      </c>
    </row>
    <row r="3" spans="1:2" x14ac:dyDescent="0.25">
      <c r="A3" s="4" t="s">
        <v>2</v>
      </c>
      <c r="B3" s="2" t="s">
        <v>3</v>
      </c>
    </row>
    <row r="4" spans="1:2" x14ac:dyDescent="0.25">
      <c r="A4" s="4" t="s">
        <v>4</v>
      </c>
      <c r="B4" s="2" t="s">
        <v>5</v>
      </c>
    </row>
    <row r="5" spans="1:2" ht="30" x14ac:dyDescent="0.25">
      <c r="A5" s="4" t="s">
        <v>6</v>
      </c>
      <c r="B5" s="2" t="s">
        <v>7</v>
      </c>
    </row>
    <row r="6" spans="1:2" ht="30" x14ac:dyDescent="0.25">
      <c r="A6" s="4" t="s">
        <v>8</v>
      </c>
      <c r="B6" s="2" t="s">
        <v>9</v>
      </c>
    </row>
    <row r="7" spans="1:2" ht="30" x14ac:dyDescent="0.25">
      <c r="A7" s="4" t="s">
        <v>10</v>
      </c>
      <c r="B7" s="2" t="s">
        <v>11</v>
      </c>
    </row>
    <row r="8" spans="1:2" x14ac:dyDescent="0.25">
      <c r="A8" s="4" t="s">
        <v>12</v>
      </c>
      <c r="B8" s="2" t="s">
        <v>13</v>
      </c>
    </row>
    <row r="9" spans="1:2" x14ac:dyDescent="0.25">
      <c r="A9" s="4" t="s">
        <v>14</v>
      </c>
      <c r="B9" s="2" t="s">
        <v>15</v>
      </c>
    </row>
    <row r="10" spans="1:2" x14ac:dyDescent="0.25">
      <c r="A10" s="4" t="s">
        <v>16</v>
      </c>
      <c r="B10" s="2" t="s">
        <v>17</v>
      </c>
    </row>
    <row r="12" spans="1:2" x14ac:dyDescent="0.25">
      <c r="A12" s="1" t="s">
        <v>248</v>
      </c>
    </row>
    <row r="13" spans="1:2" ht="90" x14ac:dyDescent="0.25">
      <c r="A13" s="4" t="s">
        <v>20</v>
      </c>
      <c r="B13" s="2" t="s">
        <v>249</v>
      </c>
    </row>
    <row r="14" spans="1:2" ht="30" x14ac:dyDescent="0.25">
      <c r="A14" s="4" t="s">
        <v>21</v>
      </c>
      <c r="B14" s="2" t="s">
        <v>250</v>
      </c>
    </row>
    <row r="15" spans="1:2" x14ac:dyDescent="0.25">
      <c r="A15" s="4" t="s">
        <v>22</v>
      </c>
      <c r="B15" s="2" t="s">
        <v>251</v>
      </c>
    </row>
    <row r="16" spans="1:2" ht="75" x14ac:dyDescent="0.25">
      <c r="A16" s="4" t="s">
        <v>23</v>
      </c>
      <c r="B16" s="2" t="s">
        <v>252</v>
      </c>
    </row>
    <row r="17" spans="1:2" ht="75" x14ac:dyDescent="0.25">
      <c r="A17" s="4" t="s">
        <v>24</v>
      </c>
      <c r="B17" s="2" t="s">
        <v>252</v>
      </c>
    </row>
    <row r="18" spans="1:2" x14ac:dyDescent="0.25">
      <c r="A18" s="4" t="s">
        <v>25</v>
      </c>
      <c r="B18" s="2" t="s">
        <v>253</v>
      </c>
    </row>
    <row r="19" spans="1:2" ht="30" x14ac:dyDescent="0.25">
      <c r="A19" s="4" t="s">
        <v>26</v>
      </c>
      <c r="B19" s="2" t="s">
        <v>254</v>
      </c>
    </row>
    <row r="20" spans="1:2" x14ac:dyDescent="0.25">
      <c r="A20" s="4" t="s">
        <v>27</v>
      </c>
      <c r="B20" s="2" t="s">
        <v>255</v>
      </c>
    </row>
    <row r="21" spans="1:2" x14ac:dyDescent="0.25">
      <c r="A21" s="4" t="s">
        <v>28</v>
      </c>
      <c r="B21" s="2" t="s">
        <v>256</v>
      </c>
    </row>
    <row r="22" spans="1:2" x14ac:dyDescent="0.25">
      <c r="A22" s="4" t="s">
        <v>29</v>
      </c>
      <c r="B22" s="2" t="s">
        <v>257</v>
      </c>
    </row>
    <row r="23" spans="1:2" ht="30" x14ac:dyDescent="0.25">
      <c r="A23" s="4" t="s">
        <v>30</v>
      </c>
      <c r="B23" s="2" t="s">
        <v>258</v>
      </c>
    </row>
    <row r="24" spans="1:2" ht="30" x14ac:dyDescent="0.25">
      <c r="A24" s="4" t="s">
        <v>31</v>
      </c>
      <c r="B24" s="2" t="s">
        <v>259</v>
      </c>
    </row>
    <row r="25" spans="1:2" ht="45" x14ac:dyDescent="0.25">
      <c r="A25" s="4" t="s">
        <v>32</v>
      </c>
      <c r="B25" s="2" t="s">
        <v>260</v>
      </c>
    </row>
    <row r="26" spans="1:2" ht="30" x14ac:dyDescent="0.25">
      <c r="A26" s="4" t="s">
        <v>33</v>
      </c>
      <c r="B26" s="2" t="s">
        <v>261</v>
      </c>
    </row>
    <row r="27" spans="1:2" ht="45" x14ac:dyDescent="0.25">
      <c r="A27" s="4" t="s">
        <v>34</v>
      </c>
      <c r="B27" s="2" t="s">
        <v>262</v>
      </c>
    </row>
    <row r="28" spans="1:2" ht="30" x14ac:dyDescent="0.25">
      <c r="A28" s="4" t="s">
        <v>35</v>
      </c>
      <c r="B28" s="2" t="s">
        <v>263</v>
      </c>
    </row>
    <row r="29" spans="1:2" ht="60" x14ac:dyDescent="0.25">
      <c r="A29" s="4" t="s">
        <v>36</v>
      </c>
      <c r="B29" s="2" t="s">
        <v>264</v>
      </c>
    </row>
    <row r="30" spans="1:2" ht="60" x14ac:dyDescent="0.25">
      <c r="A30" s="4" t="s">
        <v>37</v>
      </c>
      <c r="B30" s="2" t="s">
        <v>265</v>
      </c>
    </row>
    <row r="31" spans="1:2" ht="30" x14ac:dyDescent="0.25">
      <c r="A31" s="4" t="s">
        <v>38</v>
      </c>
      <c r="B31" s="2" t="s">
        <v>266</v>
      </c>
    </row>
    <row r="32" spans="1:2" ht="30" x14ac:dyDescent="0.25">
      <c r="A32" s="4" t="s">
        <v>39</v>
      </c>
      <c r="B32" s="2" t="s">
        <v>267</v>
      </c>
    </row>
    <row r="33" spans="1:2" ht="30" x14ac:dyDescent="0.25">
      <c r="A33" s="4" t="s">
        <v>40</v>
      </c>
      <c r="B33" s="2" t="s">
        <v>268</v>
      </c>
    </row>
    <row r="34" spans="1:2" x14ac:dyDescent="0.25">
      <c r="A34" s="4" t="s">
        <v>41</v>
      </c>
      <c r="B34" s="2" t="s">
        <v>269</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D7BEA-AA5D-49F2-B57D-C83520ADA681}">
  <dimension ref="A1:B12"/>
  <sheetViews>
    <sheetView workbookViewId="0">
      <selection sqref="A1:XFD1"/>
    </sheetView>
  </sheetViews>
  <sheetFormatPr defaultRowHeight="15" x14ac:dyDescent="0.25"/>
  <cols>
    <col min="1" max="1" width="13.85546875" bestFit="1" customWidth="1"/>
    <col min="2" max="2" width="21" bestFit="1" customWidth="1"/>
  </cols>
  <sheetData>
    <row r="1" spans="1:2" s="9" customFormat="1" x14ac:dyDescent="0.25">
      <c r="A1" s="8" t="s">
        <v>246</v>
      </c>
    </row>
    <row r="2" spans="1:2" s="7" customFormat="1" x14ac:dyDescent="0.25">
      <c r="A2" s="7" t="s">
        <v>196</v>
      </c>
      <c r="B2" s="7" t="s">
        <v>247</v>
      </c>
    </row>
    <row r="3" spans="1:2" x14ac:dyDescent="0.25">
      <c r="A3">
        <v>2006</v>
      </c>
      <c r="B3">
        <v>7470</v>
      </c>
    </row>
    <row r="4" spans="1:2" x14ac:dyDescent="0.25">
      <c r="A4">
        <v>2007</v>
      </c>
      <c r="B4">
        <v>7702.6188899999997</v>
      </c>
    </row>
    <row r="5" spans="1:2" x14ac:dyDescent="0.25">
      <c r="A5">
        <v>2008</v>
      </c>
      <c r="B5">
        <v>7448.2463900000002</v>
      </c>
    </row>
    <row r="6" spans="1:2" x14ac:dyDescent="0.25">
      <c r="A6">
        <v>2009</v>
      </c>
      <c r="B6">
        <v>7061.0635000000002</v>
      </c>
    </row>
    <row r="7" spans="1:2" x14ac:dyDescent="0.25">
      <c r="A7">
        <v>2010</v>
      </c>
      <c r="B7">
        <v>7232.9118099999996</v>
      </c>
    </row>
    <row r="8" spans="1:2" x14ac:dyDescent="0.25">
      <c r="A8">
        <v>2011</v>
      </c>
      <c r="B8">
        <v>7341.54709</v>
      </c>
    </row>
    <row r="9" spans="1:2" x14ac:dyDescent="0.25">
      <c r="A9">
        <v>2012</v>
      </c>
      <c r="B9">
        <v>7399.77459</v>
      </c>
    </row>
    <row r="10" spans="1:2" x14ac:dyDescent="0.25">
      <c r="A10">
        <v>2013</v>
      </c>
      <c r="B10">
        <v>7459.9641899999997</v>
      </c>
    </row>
    <row r="11" spans="1:2" x14ac:dyDescent="0.25">
      <c r="A11">
        <v>2014</v>
      </c>
      <c r="B11">
        <v>7658.0588799999996</v>
      </c>
    </row>
    <row r="12" spans="1:2" x14ac:dyDescent="0.25">
      <c r="A12">
        <v>2015</v>
      </c>
      <c r="B12">
        <v>8010.5738700000002</v>
      </c>
    </row>
  </sheetData>
  <mergeCells count="1">
    <mergeCell ref="A1:XFD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9EE16-963B-4CBC-AC5C-8216DD43A15B}">
  <dimension ref="A1:V32"/>
  <sheetViews>
    <sheetView workbookViewId="0">
      <selection sqref="A1:XFD1"/>
    </sheetView>
  </sheetViews>
  <sheetFormatPr defaultRowHeight="15" x14ac:dyDescent="0.25"/>
  <cols>
    <col min="1" max="1" width="12.28515625" bestFit="1" customWidth="1"/>
    <col min="2" max="2" width="12" bestFit="1" customWidth="1"/>
    <col min="3" max="3" width="10.7109375" bestFit="1" customWidth="1"/>
    <col min="4" max="4" width="8.42578125" bestFit="1" customWidth="1"/>
    <col min="5" max="5" width="9.85546875" bestFit="1" customWidth="1"/>
    <col min="6" max="6" width="16.5703125" bestFit="1" customWidth="1"/>
    <col min="7" max="7" width="9" bestFit="1" customWidth="1"/>
    <col min="8" max="8" width="11.28515625" bestFit="1" customWidth="1"/>
    <col min="9" max="9" width="9" bestFit="1" customWidth="1"/>
    <col min="11" max="11" width="17.140625" bestFit="1" customWidth="1"/>
    <col min="12" max="13" width="8.85546875" bestFit="1" customWidth="1"/>
    <col min="14" max="14" width="16" bestFit="1" customWidth="1"/>
    <col min="15" max="15" width="14" bestFit="1" customWidth="1"/>
    <col min="16" max="16" width="11.5703125" bestFit="1" customWidth="1"/>
    <col min="17" max="17" width="13.85546875" bestFit="1" customWidth="1"/>
    <col min="18" max="18" width="8.5703125" bestFit="1" customWidth="1"/>
    <col min="19" max="19" width="11.28515625" bestFit="1" customWidth="1"/>
    <col min="20" max="20" width="11.7109375" bestFit="1" customWidth="1"/>
    <col min="21" max="21" width="9.5703125" bestFit="1" customWidth="1"/>
  </cols>
  <sheetData>
    <row r="1" spans="1:22" s="9" customFormat="1" x14ac:dyDescent="0.25">
      <c r="A1" s="8" t="s">
        <v>19</v>
      </c>
    </row>
    <row r="2" spans="1:22" s="7" customFormat="1" x14ac:dyDescent="0.25">
      <c r="A2" s="7" t="s">
        <v>20</v>
      </c>
      <c r="B2" s="7" t="s">
        <v>21</v>
      </c>
      <c r="C2" s="7" t="s">
        <v>22</v>
      </c>
      <c r="D2" s="7" t="s">
        <v>23</v>
      </c>
      <c r="E2" s="7" t="s">
        <v>24</v>
      </c>
      <c r="F2" s="7" t="s">
        <v>25</v>
      </c>
      <c r="G2" s="7" t="s">
        <v>26</v>
      </c>
      <c r="H2" s="7" t="s">
        <v>27</v>
      </c>
      <c r="I2" s="7" t="s">
        <v>28</v>
      </c>
      <c r="J2" s="7" t="s">
        <v>29</v>
      </c>
      <c r="K2" s="7" t="s">
        <v>30</v>
      </c>
      <c r="L2" s="7" t="s">
        <v>31</v>
      </c>
      <c r="M2" s="7" t="s">
        <v>32</v>
      </c>
      <c r="N2" s="7" t="s">
        <v>33</v>
      </c>
      <c r="O2" s="7" t="s">
        <v>34</v>
      </c>
      <c r="P2" s="7" t="s">
        <v>35</v>
      </c>
      <c r="Q2" s="7" t="s">
        <v>36</v>
      </c>
      <c r="R2" s="7" t="s">
        <v>37</v>
      </c>
      <c r="S2" s="7" t="s">
        <v>38</v>
      </c>
      <c r="T2" s="7" t="s">
        <v>39</v>
      </c>
      <c r="U2" s="7" t="s">
        <v>40</v>
      </c>
      <c r="V2" s="7" t="s">
        <v>41</v>
      </c>
    </row>
    <row r="3" spans="1:22" x14ac:dyDescent="0.25">
      <c r="A3" t="s">
        <v>42</v>
      </c>
      <c r="B3">
        <v>1</v>
      </c>
      <c r="C3" s="5">
        <v>42044</v>
      </c>
      <c r="D3" t="s">
        <v>43</v>
      </c>
      <c r="E3" t="s">
        <v>44</v>
      </c>
      <c r="F3" t="s">
        <v>45</v>
      </c>
      <c r="G3" t="s">
        <v>46</v>
      </c>
      <c r="H3" t="s">
        <v>47</v>
      </c>
      <c r="K3" t="s">
        <v>48</v>
      </c>
      <c r="L3" t="s">
        <v>49</v>
      </c>
      <c r="M3" t="s">
        <v>50</v>
      </c>
      <c r="N3" t="s">
        <v>51</v>
      </c>
      <c r="O3" t="s">
        <v>52</v>
      </c>
      <c r="P3" t="s">
        <v>53</v>
      </c>
      <c r="Q3" t="s">
        <v>54</v>
      </c>
      <c r="S3" t="s">
        <v>55</v>
      </c>
      <c r="T3" t="s">
        <v>56</v>
      </c>
      <c r="U3" t="s">
        <v>57</v>
      </c>
      <c r="V3" s="6" t="str">
        <f>HYPERLINK("http://www.ntsb.gov/_layouts/ntsb.aviation/brief.aspx?ev_id=20150211X14605&amp;key=1", "Synopsis")</f>
        <v>Synopsis</v>
      </c>
    </row>
    <row r="4" spans="1:22" x14ac:dyDescent="0.25">
      <c r="A4" t="s">
        <v>58</v>
      </c>
      <c r="B4">
        <v>1</v>
      </c>
      <c r="C4" s="5">
        <v>42046</v>
      </c>
      <c r="D4" t="s">
        <v>59</v>
      </c>
      <c r="E4" t="s">
        <v>60</v>
      </c>
      <c r="F4" t="s">
        <v>61</v>
      </c>
      <c r="G4" t="s">
        <v>62</v>
      </c>
      <c r="H4" t="s">
        <v>47</v>
      </c>
      <c r="J4">
        <v>1</v>
      </c>
      <c r="K4" t="s">
        <v>63</v>
      </c>
      <c r="L4" t="s">
        <v>64</v>
      </c>
      <c r="M4" t="s">
        <v>50</v>
      </c>
      <c r="N4" t="s">
        <v>51</v>
      </c>
      <c r="O4" t="s">
        <v>52</v>
      </c>
      <c r="P4" t="s">
        <v>53</v>
      </c>
      <c r="Q4" t="s">
        <v>54</v>
      </c>
      <c r="S4" t="s">
        <v>65</v>
      </c>
      <c r="T4" t="s">
        <v>66</v>
      </c>
      <c r="U4" t="s">
        <v>57</v>
      </c>
      <c r="V4" s="6" t="str">
        <f>HYPERLINK("http://www.ntsb.gov/_layouts/ntsb.aviation/brief.aspx?ev_id=20150212X54957&amp;key=1", "Synopsis")</f>
        <v>Synopsis</v>
      </c>
    </row>
    <row r="5" spans="1:22" x14ac:dyDescent="0.25">
      <c r="A5" t="s">
        <v>67</v>
      </c>
      <c r="B5">
        <v>1</v>
      </c>
      <c r="C5" s="5">
        <v>42050</v>
      </c>
      <c r="D5" t="s">
        <v>68</v>
      </c>
      <c r="E5" t="s">
        <v>69</v>
      </c>
      <c r="F5" t="s">
        <v>70</v>
      </c>
      <c r="G5" t="s">
        <v>71</v>
      </c>
      <c r="H5" t="s">
        <v>47</v>
      </c>
      <c r="J5">
        <v>1</v>
      </c>
      <c r="K5" t="s">
        <v>63</v>
      </c>
      <c r="L5" t="s">
        <v>64</v>
      </c>
      <c r="M5" t="s">
        <v>50</v>
      </c>
      <c r="N5" t="s">
        <v>51</v>
      </c>
      <c r="O5" t="s">
        <v>52</v>
      </c>
      <c r="P5" t="s">
        <v>53</v>
      </c>
      <c r="Q5" t="s">
        <v>54</v>
      </c>
      <c r="S5" t="s">
        <v>72</v>
      </c>
      <c r="T5" t="s">
        <v>66</v>
      </c>
      <c r="U5" t="s">
        <v>57</v>
      </c>
      <c r="V5" s="6" t="str">
        <f>HYPERLINK("http://www.ntsb.gov/_layouts/ntsb.aviation/brief.aspx?ev_id=20150219X14806&amp;key=1", "Synopsis")</f>
        <v>Synopsis</v>
      </c>
    </row>
    <row r="6" spans="1:22" x14ac:dyDescent="0.25">
      <c r="A6" t="s">
        <v>73</v>
      </c>
      <c r="B6">
        <v>1</v>
      </c>
      <c r="C6" s="5">
        <v>42059</v>
      </c>
      <c r="D6" t="s">
        <v>74</v>
      </c>
      <c r="E6" t="s">
        <v>75</v>
      </c>
      <c r="F6" t="s">
        <v>76</v>
      </c>
      <c r="G6" t="s">
        <v>77</v>
      </c>
      <c r="H6" t="s">
        <v>47</v>
      </c>
      <c r="J6">
        <v>1</v>
      </c>
      <c r="K6" t="s">
        <v>63</v>
      </c>
      <c r="L6" t="s">
        <v>64</v>
      </c>
      <c r="M6" t="s">
        <v>50</v>
      </c>
      <c r="N6" t="s">
        <v>78</v>
      </c>
      <c r="O6" t="s">
        <v>52</v>
      </c>
      <c r="P6" t="s">
        <v>79</v>
      </c>
      <c r="Q6" t="s">
        <v>54</v>
      </c>
      <c r="S6" t="s">
        <v>80</v>
      </c>
      <c r="T6" t="s">
        <v>81</v>
      </c>
      <c r="U6" t="s">
        <v>57</v>
      </c>
      <c r="V6" s="6" t="str">
        <f>HYPERLINK("http://www.ntsb.gov/_layouts/ntsb.aviation/brief.aspx?ev_id=20150224X45723&amp;key=1", "Synopsis")</f>
        <v>Synopsis</v>
      </c>
    </row>
    <row r="7" spans="1:22" x14ac:dyDescent="0.25">
      <c r="A7" t="s">
        <v>82</v>
      </c>
      <c r="B7">
        <v>1</v>
      </c>
      <c r="C7" s="5">
        <v>42068</v>
      </c>
      <c r="D7" t="s">
        <v>83</v>
      </c>
      <c r="E7" t="s">
        <v>84</v>
      </c>
      <c r="F7" t="s">
        <v>85</v>
      </c>
      <c r="G7" t="s">
        <v>62</v>
      </c>
      <c r="H7" t="s">
        <v>47</v>
      </c>
      <c r="K7" t="s">
        <v>64</v>
      </c>
      <c r="L7" t="s">
        <v>49</v>
      </c>
      <c r="M7" t="s">
        <v>50</v>
      </c>
      <c r="N7" t="s">
        <v>51</v>
      </c>
      <c r="O7" t="s">
        <v>52</v>
      </c>
      <c r="P7" t="s">
        <v>53</v>
      </c>
      <c r="Q7" t="s">
        <v>54</v>
      </c>
      <c r="S7" t="s">
        <v>86</v>
      </c>
      <c r="T7" t="s">
        <v>56</v>
      </c>
      <c r="U7" t="s">
        <v>57</v>
      </c>
      <c r="V7" s="6" t="str">
        <f>HYPERLINK("http://www.ntsb.gov/_layouts/ntsb.aviation/brief.aspx?ev_id=20150305X42958&amp;key=1", "Synopsis")</f>
        <v>Synopsis</v>
      </c>
    </row>
    <row r="8" spans="1:22" x14ac:dyDescent="0.25">
      <c r="A8" t="s">
        <v>87</v>
      </c>
      <c r="B8">
        <v>1</v>
      </c>
      <c r="C8" s="5">
        <v>42082</v>
      </c>
      <c r="D8" t="s">
        <v>88</v>
      </c>
      <c r="E8" t="s">
        <v>89</v>
      </c>
      <c r="F8" t="s">
        <v>90</v>
      </c>
      <c r="G8" t="s">
        <v>77</v>
      </c>
      <c r="H8" t="s">
        <v>47</v>
      </c>
      <c r="K8" t="s">
        <v>64</v>
      </c>
      <c r="L8" t="s">
        <v>49</v>
      </c>
      <c r="M8" t="s">
        <v>50</v>
      </c>
      <c r="N8" t="s">
        <v>51</v>
      </c>
      <c r="O8" t="s">
        <v>52</v>
      </c>
      <c r="P8" t="s">
        <v>53</v>
      </c>
      <c r="Q8" t="s">
        <v>54</v>
      </c>
      <c r="S8" t="s">
        <v>91</v>
      </c>
      <c r="T8" t="s">
        <v>92</v>
      </c>
      <c r="U8" t="s">
        <v>57</v>
      </c>
      <c r="V8" s="6" t="str">
        <f>HYPERLINK("http://www.ntsb.gov/_layouts/ntsb.aviation/brief.aspx?ev_id=20150422X71127&amp;key=1", "Synopsis")</f>
        <v>Synopsis</v>
      </c>
    </row>
    <row r="9" spans="1:22" x14ac:dyDescent="0.25">
      <c r="A9" t="s">
        <v>93</v>
      </c>
      <c r="B9">
        <v>1</v>
      </c>
      <c r="C9" s="5">
        <v>42128</v>
      </c>
      <c r="F9" t="s">
        <v>94</v>
      </c>
      <c r="G9" t="s">
        <v>95</v>
      </c>
      <c r="H9" t="s">
        <v>47</v>
      </c>
      <c r="K9" t="s">
        <v>64</v>
      </c>
      <c r="L9" t="s">
        <v>49</v>
      </c>
      <c r="M9" t="s">
        <v>50</v>
      </c>
      <c r="N9" t="s">
        <v>51</v>
      </c>
      <c r="O9" t="s">
        <v>52</v>
      </c>
      <c r="P9" t="s">
        <v>53</v>
      </c>
      <c r="Q9" t="s">
        <v>54</v>
      </c>
      <c r="S9" t="s">
        <v>96</v>
      </c>
      <c r="T9" t="s">
        <v>97</v>
      </c>
      <c r="U9" t="s">
        <v>57</v>
      </c>
      <c r="V9" s="6" t="str">
        <f>HYPERLINK("http://www.ntsb.gov/_layouts/ntsb.aviation/brief.aspx?ev_id=20150506X41316&amp;key=1", "Synopsis")</f>
        <v>Synopsis</v>
      </c>
    </row>
    <row r="10" spans="1:22" x14ac:dyDescent="0.25">
      <c r="A10" t="s">
        <v>98</v>
      </c>
      <c r="B10">
        <v>1</v>
      </c>
      <c r="C10" s="5">
        <v>42147</v>
      </c>
      <c r="D10" t="s">
        <v>99</v>
      </c>
      <c r="E10" t="s">
        <v>100</v>
      </c>
      <c r="F10" t="s">
        <v>101</v>
      </c>
      <c r="G10" t="s">
        <v>102</v>
      </c>
      <c r="H10" t="s">
        <v>47</v>
      </c>
      <c r="J10">
        <v>1</v>
      </c>
      <c r="K10" t="s">
        <v>63</v>
      </c>
      <c r="L10" t="s">
        <v>64</v>
      </c>
      <c r="M10" t="s">
        <v>50</v>
      </c>
      <c r="N10" t="s">
        <v>51</v>
      </c>
      <c r="O10" t="s">
        <v>103</v>
      </c>
      <c r="P10" t="s">
        <v>53</v>
      </c>
      <c r="Q10" t="s">
        <v>54</v>
      </c>
      <c r="S10" t="s">
        <v>65</v>
      </c>
      <c r="T10" t="s">
        <v>104</v>
      </c>
      <c r="U10" t="s">
        <v>57</v>
      </c>
      <c r="V10" s="6" t="str">
        <f>HYPERLINK("http://www.ntsb.gov/_layouts/ntsb.aviation/brief.aspx?ev_id=20150523X13659&amp;key=1", "Synopsis")</f>
        <v>Synopsis</v>
      </c>
    </row>
    <row r="11" spans="1:22" x14ac:dyDescent="0.25">
      <c r="A11" t="s">
        <v>105</v>
      </c>
      <c r="B11">
        <v>1</v>
      </c>
      <c r="C11" s="5">
        <v>42163</v>
      </c>
      <c r="D11" t="s">
        <v>106</v>
      </c>
      <c r="E11" t="s">
        <v>107</v>
      </c>
      <c r="F11" t="s">
        <v>108</v>
      </c>
      <c r="G11" t="s">
        <v>109</v>
      </c>
      <c r="H11" t="s">
        <v>47</v>
      </c>
      <c r="J11">
        <v>1</v>
      </c>
      <c r="K11" t="s">
        <v>63</v>
      </c>
      <c r="L11" t="s">
        <v>64</v>
      </c>
      <c r="M11" t="s">
        <v>50</v>
      </c>
      <c r="N11" t="s">
        <v>51</v>
      </c>
      <c r="O11" t="s">
        <v>52</v>
      </c>
      <c r="P11" t="s">
        <v>53</v>
      </c>
      <c r="Q11" t="s">
        <v>54</v>
      </c>
      <c r="S11" t="s">
        <v>110</v>
      </c>
      <c r="T11" t="s">
        <v>97</v>
      </c>
      <c r="U11" t="s">
        <v>57</v>
      </c>
      <c r="V11" s="6" t="str">
        <f>HYPERLINK("http://www.ntsb.gov/_layouts/ntsb.aviation/brief.aspx?ev_id=20150608X90730&amp;key=1", "Synopsis")</f>
        <v>Synopsis</v>
      </c>
    </row>
    <row r="12" spans="1:22" x14ac:dyDescent="0.25">
      <c r="A12" t="s">
        <v>111</v>
      </c>
      <c r="B12">
        <v>1</v>
      </c>
      <c r="C12" s="5">
        <v>42165</v>
      </c>
      <c r="D12" t="s">
        <v>112</v>
      </c>
      <c r="E12" t="s">
        <v>113</v>
      </c>
      <c r="F12" t="s">
        <v>114</v>
      </c>
      <c r="G12" t="s">
        <v>115</v>
      </c>
      <c r="H12" t="s">
        <v>47</v>
      </c>
      <c r="J12">
        <v>1</v>
      </c>
      <c r="K12" t="s">
        <v>63</v>
      </c>
      <c r="L12" t="s">
        <v>64</v>
      </c>
      <c r="M12" t="s">
        <v>50</v>
      </c>
      <c r="N12" t="s">
        <v>51</v>
      </c>
      <c r="O12" t="s">
        <v>52</v>
      </c>
      <c r="P12" t="s">
        <v>53</v>
      </c>
      <c r="Q12" t="s">
        <v>54</v>
      </c>
      <c r="S12" t="s">
        <v>72</v>
      </c>
      <c r="T12" t="s">
        <v>66</v>
      </c>
      <c r="U12" t="s">
        <v>57</v>
      </c>
      <c r="V12" s="6" t="str">
        <f>HYPERLINK("http://www.ntsb.gov/_layouts/ntsb.aviation/brief.aspx?ev_id=20150611X74851&amp;key=1", "Synopsis")</f>
        <v>Synopsis</v>
      </c>
    </row>
    <row r="13" spans="1:22" x14ac:dyDescent="0.25">
      <c r="A13" t="s">
        <v>116</v>
      </c>
      <c r="B13">
        <v>1</v>
      </c>
      <c r="C13" s="5">
        <v>42185</v>
      </c>
      <c r="D13" t="s">
        <v>117</v>
      </c>
      <c r="E13" t="s">
        <v>118</v>
      </c>
      <c r="F13" t="s">
        <v>119</v>
      </c>
      <c r="G13" t="s">
        <v>120</v>
      </c>
      <c r="H13" t="s">
        <v>47</v>
      </c>
      <c r="J13">
        <v>1</v>
      </c>
      <c r="K13" t="s">
        <v>63</v>
      </c>
      <c r="L13" t="s">
        <v>64</v>
      </c>
      <c r="M13" t="s">
        <v>50</v>
      </c>
      <c r="N13" t="s">
        <v>51</v>
      </c>
      <c r="O13" t="s">
        <v>52</v>
      </c>
      <c r="P13" t="s">
        <v>53</v>
      </c>
      <c r="Q13" t="s">
        <v>54</v>
      </c>
      <c r="S13" t="s">
        <v>65</v>
      </c>
      <c r="T13" t="s">
        <v>66</v>
      </c>
      <c r="U13" t="s">
        <v>57</v>
      </c>
      <c r="V13" s="6" t="str">
        <f>HYPERLINK("http://www.ntsb.gov/_layouts/ntsb.aviation/brief.aspx?ev_id=20150701X91130&amp;key=1", "Synopsis")</f>
        <v>Synopsis</v>
      </c>
    </row>
    <row r="14" spans="1:22" x14ac:dyDescent="0.25">
      <c r="A14" t="s">
        <v>121</v>
      </c>
      <c r="B14">
        <v>1</v>
      </c>
      <c r="C14" s="5">
        <v>42184</v>
      </c>
      <c r="D14" t="s">
        <v>117</v>
      </c>
      <c r="E14" t="s">
        <v>118</v>
      </c>
      <c r="F14" t="s">
        <v>101</v>
      </c>
      <c r="G14" t="s">
        <v>102</v>
      </c>
      <c r="H14" t="s">
        <v>47</v>
      </c>
      <c r="J14">
        <v>1</v>
      </c>
      <c r="K14" t="s">
        <v>63</v>
      </c>
      <c r="L14" t="s">
        <v>64</v>
      </c>
      <c r="M14" t="s">
        <v>50</v>
      </c>
      <c r="N14" t="s">
        <v>51</v>
      </c>
      <c r="O14" t="s">
        <v>103</v>
      </c>
      <c r="P14" t="s">
        <v>53</v>
      </c>
      <c r="Q14" t="s">
        <v>54</v>
      </c>
      <c r="S14" t="s">
        <v>65</v>
      </c>
      <c r="T14" t="s">
        <v>66</v>
      </c>
      <c r="U14" t="s">
        <v>57</v>
      </c>
      <c r="V14" s="6" t="str">
        <f>HYPERLINK("http://www.ntsb.gov/_layouts/ntsb.aviation/brief.aspx?ev_id=20150701X91338&amp;key=1", "Synopsis")</f>
        <v>Synopsis</v>
      </c>
    </row>
    <row r="15" spans="1:22" x14ac:dyDescent="0.25">
      <c r="A15" t="s">
        <v>122</v>
      </c>
      <c r="B15">
        <v>1</v>
      </c>
      <c r="C15" s="5">
        <v>42183</v>
      </c>
      <c r="D15" t="s">
        <v>117</v>
      </c>
      <c r="E15" t="s">
        <v>118</v>
      </c>
      <c r="F15" t="s">
        <v>123</v>
      </c>
      <c r="G15" t="s">
        <v>124</v>
      </c>
      <c r="H15" t="s">
        <v>47</v>
      </c>
      <c r="J15">
        <v>1</v>
      </c>
      <c r="K15" t="s">
        <v>63</v>
      </c>
      <c r="L15" t="s">
        <v>64</v>
      </c>
      <c r="M15" t="s">
        <v>50</v>
      </c>
      <c r="N15" t="s">
        <v>51</v>
      </c>
      <c r="O15" t="s">
        <v>52</v>
      </c>
      <c r="P15" t="s">
        <v>53</v>
      </c>
      <c r="Q15" t="s">
        <v>54</v>
      </c>
      <c r="S15" t="s">
        <v>65</v>
      </c>
      <c r="T15" t="s">
        <v>66</v>
      </c>
      <c r="U15" t="s">
        <v>57</v>
      </c>
      <c r="V15" s="6" t="str">
        <f>HYPERLINK("http://www.ntsb.gov/_layouts/ntsb.aviation/brief.aspx?ev_id=20150717X41748&amp;key=1", "Synopsis")</f>
        <v>Synopsis</v>
      </c>
    </row>
    <row r="16" spans="1:22" x14ac:dyDescent="0.25">
      <c r="A16" t="s">
        <v>125</v>
      </c>
      <c r="B16">
        <v>1</v>
      </c>
      <c r="C16" s="5">
        <v>42223</v>
      </c>
      <c r="D16" t="s">
        <v>126</v>
      </c>
      <c r="E16" t="s">
        <v>127</v>
      </c>
      <c r="F16" t="s">
        <v>128</v>
      </c>
      <c r="G16" t="s">
        <v>129</v>
      </c>
      <c r="H16" t="s">
        <v>47</v>
      </c>
      <c r="J16">
        <v>1</v>
      </c>
      <c r="K16" t="s">
        <v>63</v>
      </c>
      <c r="L16" t="s">
        <v>64</v>
      </c>
      <c r="M16" t="s">
        <v>50</v>
      </c>
      <c r="N16" t="s">
        <v>51</v>
      </c>
      <c r="O16" t="s">
        <v>52</v>
      </c>
      <c r="P16" t="s">
        <v>53</v>
      </c>
      <c r="Q16" t="s">
        <v>54</v>
      </c>
      <c r="S16" t="s">
        <v>72</v>
      </c>
      <c r="T16" t="s">
        <v>66</v>
      </c>
      <c r="U16" t="s">
        <v>57</v>
      </c>
      <c r="V16" s="6" t="str">
        <f>HYPERLINK("http://www.ntsb.gov/_layouts/ntsb.aviation/brief.aspx?ev_id=20150812X63537&amp;key=1", "Synopsis")</f>
        <v>Synopsis</v>
      </c>
    </row>
    <row r="17" spans="1:22" x14ac:dyDescent="0.25">
      <c r="A17" t="s">
        <v>130</v>
      </c>
      <c r="B17">
        <v>1</v>
      </c>
      <c r="C17" s="5">
        <v>42231</v>
      </c>
      <c r="D17" t="s">
        <v>131</v>
      </c>
      <c r="E17" t="s">
        <v>132</v>
      </c>
      <c r="F17" t="s">
        <v>133</v>
      </c>
      <c r="G17" t="s">
        <v>134</v>
      </c>
      <c r="H17" t="s">
        <v>47</v>
      </c>
      <c r="K17" t="s">
        <v>64</v>
      </c>
      <c r="L17" t="s">
        <v>49</v>
      </c>
      <c r="M17" t="s">
        <v>50</v>
      </c>
      <c r="N17" t="s">
        <v>51</v>
      </c>
      <c r="O17" t="s">
        <v>52</v>
      </c>
      <c r="P17" t="s">
        <v>53</v>
      </c>
      <c r="Q17" t="s">
        <v>54</v>
      </c>
      <c r="S17" t="s">
        <v>135</v>
      </c>
      <c r="T17" t="s">
        <v>92</v>
      </c>
      <c r="U17" t="s">
        <v>57</v>
      </c>
      <c r="V17" s="6" t="str">
        <f>HYPERLINK("http://www.ntsb.gov/_layouts/ntsb.aviation/brief.aspx?ev_id=20150818X14949&amp;key=1", "Synopsis")</f>
        <v>Synopsis</v>
      </c>
    </row>
    <row r="18" spans="1:22" x14ac:dyDescent="0.25">
      <c r="A18" t="s">
        <v>136</v>
      </c>
      <c r="B18">
        <v>1</v>
      </c>
      <c r="C18" s="5">
        <v>42239</v>
      </c>
      <c r="D18" t="s">
        <v>137</v>
      </c>
      <c r="E18" t="s">
        <v>138</v>
      </c>
      <c r="F18" t="s">
        <v>139</v>
      </c>
      <c r="G18" t="s">
        <v>129</v>
      </c>
      <c r="H18" t="s">
        <v>47</v>
      </c>
      <c r="J18">
        <v>1</v>
      </c>
      <c r="K18" t="s">
        <v>63</v>
      </c>
      <c r="L18" t="s">
        <v>64</v>
      </c>
      <c r="M18" t="s">
        <v>50</v>
      </c>
      <c r="N18" t="s">
        <v>51</v>
      </c>
      <c r="O18" t="s">
        <v>52</v>
      </c>
      <c r="P18" t="s">
        <v>53</v>
      </c>
      <c r="Q18" t="s">
        <v>54</v>
      </c>
      <c r="S18" t="s">
        <v>140</v>
      </c>
      <c r="T18" t="s">
        <v>97</v>
      </c>
      <c r="U18" t="s">
        <v>57</v>
      </c>
      <c r="V18" s="6" t="str">
        <f>HYPERLINK("http://www.ntsb.gov/_layouts/ntsb.aviation/brief.aspx?ev_id=20150824X02325&amp;key=1", "Synopsis")</f>
        <v>Synopsis</v>
      </c>
    </row>
    <row r="19" spans="1:22" x14ac:dyDescent="0.25">
      <c r="A19" t="s">
        <v>141</v>
      </c>
      <c r="B19">
        <v>1</v>
      </c>
      <c r="C19" s="5">
        <v>42253</v>
      </c>
      <c r="F19" t="s">
        <v>142</v>
      </c>
      <c r="G19" t="s">
        <v>143</v>
      </c>
      <c r="H19" t="s">
        <v>144</v>
      </c>
      <c r="J19">
        <v>1</v>
      </c>
      <c r="K19" t="s">
        <v>63</v>
      </c>
      <c r="L19" t="s">
        <v>64</v>
      </c>
      <c r="M19" t="s">
        <v>50</v>
      </c>
      <c r="N19" t="s">
        <v>51</v>
      </c>
      <c r="O19" t="s">
        <v>103</v>
      </c>
      <c r="P19" t="s">
        <v>53</v>
      </c>
      <c r="Q19" t="s">
        <v>54</v>
      </c>
      <c r="S19" t="s">
        <v>72</v>
      </c>
      <c r="T19" t="s">
        <v>66</v>
      </c>
      <c r="U19" t="s">
        <v>57</v>
      </c>
      <c r="V19" s="6" t="str">
        <f>HYPERLINK("http://www.ntsb.gov/_layouts/ntsb.aviation/brief.aspx?ev_id=20150908X51114&amp;key=1", "Synopsis")</f>
        <v>Synopsis</v>
      </c>
    </row>
    <row r="20" spans="1:22" x14ac:dyDescent="0.25">
      <c r="A20" t="s">
        <v>145</v>
      </c>
      <c r="B20">
        <v>1</v>
      </c>
      <c r="C20" s="5">
        <v>42278</v>
      </c>
      <c r="F20" t="s">
        <v>146</v>
      </c>
      <c r="G20" t="s">
        <v>143</v>
      </c>
      <c r="H20" t="s">
        <v>147</v>
      </c>
      <c r="J20">
        <v>2</v>
      </c>
      <c r="K20" t="s">
        <v>63</v>
      </c>
      <c r="L20" t="s">
        <v>48</v>
      </c>
      <c r="M20" t="s">
        <v>50</v>
      </c>
      <c r="N20" t="s">
        <v>51</v>
      </c>
      <c r="O20" t="s">
        <v>103</v>
      </c>
      <c r="P20" t="s">
        <v>53</v>
      </c>
      <c r="Q20" t="s">
        <v>54</v>
      </c>
      <c r="S20" t="s">
        <v>72</v>
      </c>
      <c r="T20" t="s">
        <v>66</v>
      </c>
      <c r="U20" t="s">
        <v>57</v>
      </c>
      <c r="V20" s="6" t="str">
        <f>HYPERLINK("http://www.ntsb.gov/_layouts/ntsb.aviation/brief.aspx?ev_id=20151005X22228&amp;key=1", "Synopsis")</f>
        <v>Synopsis</v>
      </c>
    </row>
    <row r="21" spans="1:22" x14ac:dyDescent="0.25">
      <c r="A21" t="s">
        <v>148</v>
      </c>
      <c r="B21">
        <v>1</v>
      </c>
      <c r="C21" s="5">
        <v>42286</v>
      </c>
      <c r="D21" t="s">
        <v>149</v>
      </c>
      <c r="E21" t="s">
        <v>150</v>
      </c>
      <c r="F21" t="s">
        <v>151</v>
      </c>
      <c r="G21" t="s">
        <v>62</v>
      </c>
      <c r="H21" t="s">
        <v>47</v>
      </c>
      <c r="J21">
        <v>1</v>
      </c>
      <c r="K21" t="s">
        <v>63</v>
      </c>
      <c r="L21" t="s">
        <v>64</v>
      </c>
      <c r="M21" t="s">
        <v>50</v>
      </c>
      <c r="N21" t="s">
        <v>51</v>
      </c>
      <c r="O21" t="s">
        <v>52</v>
      </c>
      <c r="P21" t="s">
        <v>53</v>
      </c>
      <c r="Q21" t="s">
        <v>54</v>
      </c>
      <c r="S21" t="s">
        <v>65</v>
      </c>
      <c r="T21" t="s">
        <v>66</v>
      </c>
      <c r="U21" t="s">
        <v>57</v>
      </c>
      <c r="V21" s="6" t="str">
        <f>HYPERLINK("http://www.ntsb.gov/_layouts/ntsb.aviation/brief.aspx?ev_id=20151022X65901&amp;key=1", "Synopsis")</f>
        <v>Synopsis</v>
      </c>
    </row>
    <row r="22" spans="1:22" x14ac:dyDescent="0.25">
      <c r="A22" t="s">
        <v>152</v>
      </c>
      <c r="B22">
        <v>1</v>
      </c>
      <c r="C22" s="5">
        <v>42298</v>
      </c>
      <c r="D22" t="s">
        <v>153</v>
      </c>
      <c r="E22" t="s">
        <v>154</v>
      </c>
      <c r="F22" t="s">
        <v>155</v>
      </c>
      <c r="G22" t="s">
        <v>46</v>
      </c>
      <c r="H22" t="s">
        <v>47</v>
      </c>
      <c r="J22">
        <v>1</v>
      </c>
      <c r="K22" t="s">
        <v>63</v>
      </c>
      <c r="L22" t="s">
        <v>64</v>
      </c>
      <c r="M22" t="s">
        <v>50</v>
      </c>
      <c r="N22" t="s">
        <v>51</v>
      </c>
      <c r="O22" t="s">
        <v>52</v>
      </c>
      <c r="P22" t="s">
        <v>53</v>
      </c>
      <c r="Q22" t="s">
        <v>54</v>
      </c>
      <c r="S22" t="s">
        <v>156</v>
      </c>
      <c r="T22" t="s">
        <v>81</v>
      </c>
      <c r="U22" t="s">
        <v>57</v>
      </c>
      <c r="V22" s="6" t="str">
        <f>HYPERLINK("http://www.ntsb.gov/_layouts/ntsb.aviation/brief.aspx?ev_id=20151023X50751&amp;key=1", "Synopsis")</f>
        <v>Synopsis</v>
      </c>
    </row>
    <row r="23" spans="1:22" x14ac:dyDescent="0.25">
      <c r="A23" t="s">
        <v>157</v>
      </c>
      <c r="B23">
        <v>1</v>
      </c>
      <c r="C23" s="5">
        <v>42301</v>
      </c>
      <c r="D23" t="s">
        <v>158</v>
      </c>
      <c r="E23" t="s">
        <v>159</v>
      </c>
      <c r="F23" t="s">
        <v>160</v>
      </c>
      <c r="G23" t="s">
        <v>161</v>
      </c>
      <c r="H23" t="s">
        <v>47</v>
      </c>
      <c r="J23">
        <v>1</v>
      </c>
      <c r="K23" t="s">
        <v>63</v>
      </c>
      <c r="L23" t="s">
        <v>64</v>
      </c>
      <c r="M23" t="s">
        <v>50</v>
      </c>
      <c r="N23" t="s">
        <v>51</v>
      </c>
      <c r="O23" t="s">
        <v>52</v>
      </c>
      <c r="P23" t="s">
        <v>53</v>
      </c>
      <c r="Q23" t="s">
        <v>54</v>
      </c>
      <c r="S23" t="s">
        <v>72</v>
      </c>
      <c r="T23" t="s">
        <v>66</v>
      </c>
      <c r="U23" t="s">
        <v>57</v>
      </c>
      <c r="V23" s="6" t="str">
        <f>HYPERLINK("http://www.ntsb.gov/_layouts/ntsb.aviation/brief.aspx?ev_id=20151026X81321&amp;key=1", "Synopsis")</f>
        <v>Synopsis</v>
      </c>
    </row>
    <row r="24" spans="1:22" x14ac:dyDescent="0.25">
      <c r="A24" t="s">
        <v>162</v>
      </c>
      <c r="B24">
        <v>1</v>
      </c>
      <c r="C24" s="5">
        <v>42306</v>
      </c>
      <c r="F24" t="s">
        <v>163</v>
      </c>
      <c r="G24" t="s">
        <v>109</v>
      </c>
      <c r="H24" t="s">
        <v>47</v>
      </c>
      <c r="J24">
        <v>1</v>
      </c>
      <c r="K24" t="s">
        <v>63</v>
      </c>
      <c r="L24" t="s">
        <v>49</v>
      </c>
      <c r="M24" t="s">
        <v>50</v>
      </c>
      <c r="N24" t="s">
        <v>51</v>
      </c>
      <c r="O24" t="s">
        <v>103</v>
      </c>
      <c r="P24" t="s">
        <v>53</v>
      </c>
      <c r="Q24" t="s">
        <v>54</v>
      </c>
      <c r="S24" t="s">
        <v>164</v>
      </c>
      <c r="T24" t="s">
        <v>97</v>
      </c>
      <c r="U24" t="s">
        <v>57</v>
      </c>
      <c r="V24" s="6" t="str">
        <f>HYPERLINK("http://www.ntsb.gov/_layouts/ntsb.aviation/brief.aspx?ev_id=20151029X44249&amp;key=1", "Synopsis")</f>
        <v>Synopsis</v>
      </c>
    </row>
    <row r="25" spans="1:22" x14ac:dyDescent="0.25">
      <c r="A25" t="s">
        <v>165</v>
      </c>
      <c r="B25">
        <v>1</v>
      </c>
      <c r="C25" s="5">
        <v>42315</v>
      </c>
      <c r="D25" t="s">
        <v>166</v>
      </c>
      <c r="E25" t="s">
        <v>167</v>
      </c>
      <c r="F25" t="s">
        <v>168</v>
      </c>
      <c r="G25" t="s">
        <v>46</v>
      </c>
      <c r="H25" t="s">
        <v>47</v>
      </c>
      <c r="J25">
        <v>1</v>
      </c>
      <c r="K25" t="s">
        <v>63</v>
      </c>
      <c r="L25" t="s">
        <v>64</v>
      </c>
      <c r="M25" t="s">
        <v>50</v>
      </c>
      <c r="N25" t="s">
        <v>51</v>
      </c>
      <c r="O25" t="s">
        <v>103</v>
      </c>
      <c r="P25" t="s">
        <v>53</v>
      </c>
      <c r="Q25" t="s">
        <v>54</v>
      </c>
      <c r="S25" t="s">
        <v>72</v>
      </c>
      <c r="T25" t="s">
        <v>66</v>
      </c>
      <c r="U25" t="s">
        <v>57</v>
      </c>
      <c r="V25" s="6" t="str">
        <f>HYPERLINK("http://www.ntsb.gov/_layouts/ntsb.aviation/brief.aspx?ev_id=20151107X52955&amp;key=1", "Synopsis")</f>
        <v>Synopsis</v>
      </c>
    </row>
    <row r="26" spans="1:22" x14ac:dyDescent="0.25">
      <c r="A26" t="s">
        <v>169</v>
      </c>
      <c r="B26">
        <v>1</v>
      </c>
      <c r="C26" s="5">
        <v>42331</v>
      </c>
      <c r="D26" t="s">
        <v>170</v>
      </c>
      <c r="E26" t="s">
        <v>171</v>
      </c>
      <c r="F26" t="s">
        <v>172</v>
      </c>
      <c r="G26" t="s">
        <v>173</v>
      </c>
      <c r="H26" t="s">
        <v>47</v>
      </c>
      <c r="J26">
        <v>1</v>
      </c>
      <c r="K26" t="s">
        <v>63</v>
      </c>
      <c r="L26" t="s">
        <v>64</v>
      </c>
      <c r="M26" t="s">
        <v>50</v>
      </c>
      <c r="N26" t="s">
        <v>51</v>
      </c>
      <c r="O26" t="s">
        <v>103</v>
      </c>
      <c r="P26" t="s">
        <v>53</v>
      </c>
      <c r="Q26" t="s">
        <v>54</v>
      </c>
      <c r="S26" t="s">
        <v>72</v>
      </c>
      <c r="T26" t="s">
        <v>66</v>
      </c>
      <c r="U26" t="s">
        <v>57</v>
      </c>
      <c r="V26" s="6" t="str">
        <f>HYPERLINK("http://www.ntsb.gov/_layouts/ntsb.aviation/brief.aspx?ev_id=20151124X65446&amp;key=1", "Synopsis")</f>
        <v>Synopsis</v>
      </c>
    </row>
    <row r="27" spans="1:22" x14ac:dyDescent="0.25">
      <c r="A27" t="s">
        <v>174</v>
      </c>
      <c r="B27">
        <v>1</v>
      </c>
      <c r="C27" s="5">
        <v>42337</v>
      </c>
      <c r="D27" t="s">
        <v>117</v>
      </c>
      <c r="E27" t="s">
        <v>118</v>
      </c>
      <c r="F27" t="s">
        <v>175</v>
      </c>
      <c r="G27" t="s">
        <v>77</v>
      </c>
      <c r="H27" t="s">
        <v>47</v>
      </c>
      <c r="J27">
        <v>1</v>
      </c>
      <c r="K27" t="s">
        <v>63</v>
      </c>
      <c r="L27" t="s">
        <v>64</v>
      </c>
      <c r="M27" t="s">
        <v>50</v>
      </c>
      <c r="N27" t="s">
        <v>51</v>
      </c>
      <c r="O27" t="s">
        <v>52</v>
      </c>
      <c r="P27" t="s">
        <v>53</v>
      </c>
      <c r="Q27" t="s">
        <v>54</v>
      </c>
      <c r="S27" t="s">
        <v>72</v>
      </c>
      <c r="T27" t="s">
        <v>66</v>
      </c>
      <c r="U27" t="s">
        <v>57</v>
      </c>
      <c r="V27" s="6" t="str">
        <f>HYPERLINK("http://www.ntsb.gov/_layouts/ntsb.aviation/brief.aspx?ev_id=20151130X61148&amp;key=1", "Synopsis")</f>
        <v>Synopsis</v>
      </c>
    </row>
    <row r="28" spans="1:22" x14ac:dyDescent="0.25">
      <c r="A28" t="s">
        <v>176</v>
      </c>
      <c r="B28">
        <v>1</v>
      </c>
      <c r="C28" s="5">
        <v>42348</v>
      </c>
      <c r="D28" t="s">
        <v>177</v>
      </c>
      <c r="E28" t="s">
        <v>178</v>
      </c>
      <c r="F28" t="s">
        <v>179</v>
      </c>
      <c r="G28" t="s">
        <v>180</v>
      </c>
      <c r="H28" t="s">
        <v>47</v>
      </c>
      <c r="J28">
        <v>1</v>
      </c>
      <c r="K28" t="s">
        <v>63</v>
      </c>
      <c r="L28" t="s">
        <v>64</v>
      </c>
      <c r="M28" t="s">
        <v>50</v>
      </c>
      <c r="N28" t="s">
        <v>51</v>
      </c>
      <c r="O28" t="s">
        <v>103</v>
      </c>
      <c r="P28" t="s">
        <v>53</v>
      </c>
      <c r="Q28" t="s">
        <v>54</v>
      </c>
      <c r="S28" t="s">
        <v>72</v>
      </c>
      <c r="T28" t="s">
        <v>66</v>
      </c>
      <c r="U28" t="s">
        <v>57</v>
      </c>
      <c r="V28" s="6" t="str">
        <f>HYPERLINK("http://www.ntsb.gov/_layouts/ntsb.aviation/brief.aspx?ev_id=20151213X84149&amp;key=1", "Synopsis")</f>
        <v>Synopsis</v>
      </c>
    </row>
    <row r="29" spans="1:22" x14ac:dyDescent="0.25">
      <c r="A29" t="s">
        <v>181</v>
      </c>
      <c r="B29">
        <v>1</v>
      </c>
      <c r="C29" s="5">
        <v>42353</v>
      </c>
      <c r="D29" t="s">
        <v>182</v>
      </c>
      <c r="E29" t="s">
        <v>183</v>
      </c>
      <c r="F29" t="s">
        <v>184</v>
      </c>
      <c r="G29" t="s">
        <v>185</v>
      </c>
      <c r="H29" t="s">
        <v>47</v>
      </c>
      <c r="K29" t="s">
        <v>64</v>
      </c>
      <c r="L29" t="s">
        <v>49</v>
      </c>
      <c r="M29" t="s">
        <v>50</v>
      </c>
      <c r="N29" t="s">
        <v>51</v>
      </c>
      <c r="O29" t="s">
        <v>52</v>
      </c>
      <c r="P29" t="s">
        <v>53</v>
      </c>
      <c r="Q29" t="s">
        <v>54</v>
      </c>
      <c r="S29" t="s">
        <v>55</v>
      </c>
      <c r="T29" t="s">
        <v>97</v>
      </c>
      <c r="U29" t="s">
        <v>57</v>
      </c>
      <c r="V29" s="6" t="str">
        <f>HYPERLINK("http://www.ntsb.gov/_layouts/ntsb.aviation/brief.aspx?ev_id=20151216X41606&amp;key=1", "Synopsis")</f>
        <v>Synopsis</v>
      </c>
    </row>
    <row r="30" spans="1:22" x14ac:dyDescent="0.25">
      <c r="A30" t="s">
        <v>186</v>
      </c>
      <c r="B30">
        <v>1</v>
      </c>
      <c r="C30" s="5">
        <v>42350</v>
      </c>
      <c r="D30" t="s">
        <v>117</v>
      </c>
      <c r="E30" t="s">
        <v>118</v>
      </c>
      <c r="F30" t="s">
        <v>187</v>
      </c>
      <c r="G30" t="s">
        <v>188</v>
      </c>
      <c r="H30" t="s">
        <v>189</v>
      </c>
      <c r="J30">
        <v>1</v>
      </c>
      <c r="K30" t="s">
        <v>63</v>
      </c>
      <c r="L30" t="s">
        <v>64</v>
      </c>
      <c r="M30" t="s">
        <v>50</v>
      </c>
      <c r="N30" t="s">
        <v>51</v>
      </c>
      <c r="O30" t="s">
        <v>103</v>
      </c>
      <c r="P30" t="s">
        <v>53</v>
      </c>
      <c r="Q30" t="s">
        <v>54</v>
      </c>
      <c r="S30" t="s">
        <v>72</v>
      </c>
      <c r="T30" t="s">
        <v>66</v>
      </c>
      <c r="U30" t="s">
        <v>57</v>
      </c>
      <c r="V30" s="6" t="str">
        <f>HYPERLINK("http://www.ntsb.gov/_layouts/ntsb.aviation/brief.aspx?ev_id=20160112X24550&amp;key=1", "Synopsis")</f>
        <v>Synopsis</v>
      </c>
    </row>
    <row r="31" spans="1:22" x14ac:dyDescent="0.25">
      <c r="A31" t="s">
        <v>190</v>
      </c>
      <c r="B31">
        <v>1</v>
      </c>
      <c r="C31" s="5">
        <v>42364</v>
      </c>
      <c r="F31" t="s">
        <v>191</v>
      </c>
      <c r="G31" t="s">
        <v>129</v>
      </c>
      <c r="H31" t="s">
        <v>47</v>
      </c>
      <c r="J31">
        <v>1</v>
      </c>
      <c r="K31" t="s">
        <v>63</v>
      </c>
      <c r="M31" t="s">
        <v>50</v>
      </c>
      <c r="N31" t="s">
        <v>51</v>
      </c>
      <c r="O31" t="s">
        <v>52</v>
      </c>
      <c r="P31" t="s">
        <v>53</v>
      </c>
      <c r="Q31" t="s">
        <v>54</v>
      </c>
      <c r="S31" t="s">
        <v>72</v>
      </c>
      <c r="T31" t="s">
        <v>92</v>
      </c>
      <c r="U31" t="s">
        <v>57</v>
      </c>
      <c r="V31" s="6" t="str">
        <f>HYPERLINK("http://www.ntsb.gov/_layouts/ntsb.aviation/brief.aspx?ev_id=20160119X15230&amp;key=1", "Synopsis")</f>
        <v>Synopsis</v>
      </c>
    </row>
    <row r="32" spans="1:22" x14ac:dyDescent="0.25">
      <c r="A32" t="s">
        <v>192</v>
      </c>
      <c r="B32">
        <v>1</v>
      </c>
      <c r="C32" s="5">
        <v>42361</v>
      </c>
      <c r="D32" t="s">
        <v>193</v>
      </c>
      <c r="E32" t="s">
        <v>194</v>
      </c>
      <c r="F32" t="s">
        <v>133</v>
      </c>
      <c r="G32" t="s">
        <v>134</v>
      </c>
      <c r="H32" t="s">
        <v>47</v>
      </c>
      <c r="J32">
        <v>1</v>
      </c>
      <c r="K32" t="s">
        <v>63</v>
      </c>
      <c r="L32" t="s">
        <v>64</v>
      </c>
      <c r="M32" t="s">
        <v>50</v>
      </c>
      <c r="N32" t="s">
        <v>51</v>
      </c>
      <c r="O32" t="s">
        <v>52</v>
      </c>
      <c r="P32" t="s">
        <v>53</v>
      </c>
      <c r="Q32" t="s">
        <v>54</v>
      </c>
      <c r="S32" t="s">
        <v>72</v>
      </c>
      <c r="T32" t="s">
        <v>92</v>
      </c>
      <c r="U32" t="s">
        <v>57</v>
      </c>
      <c r="V32" s="6" t="str">
        <f>HYPERLINK("http://www.ntsb.gov/_layouts/ntsb.aviation/brief.aspx?ev_id=20160119X20258&amp;key=1", "Synopsis")</f>
        <v>Synopsis</v>
      </c>
    </row>
  </sheetData>
  <mergeCells count="1">
    <mergeCell ref="A1:XF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7782D-3457-4A39-B06A-2BDC10122F43}">
  <dimension ref="A1:C12"/>
  <sheetViews>
    <sheetView workbookViewId="0">
      <selection sqref="A1:XFD1"/>
    </sheetView>
  </sheetViews>
  <sheetFormatPr defaultRowHeight="15" x14ac:dyDescent="0.25"/>
  <cols>
    <col min="1" max="1" width="13.85546875" bestFit="1" customWidth="1"/>
    <col min="2" max="3" width="6" bestFit="1" customWidth="1"/>
  </cols>
  <sheetData>
    <row r="1" spans="1:3" s="9" customFormat="1" x14ac:dyDescent="0.25">
      <c r="A1" s="8" t="s">
        <v>195</v>
      </c>
    </row>
    <row r="2" spans="1:3" s="7" customFormat="1" x14ac:dyDescent="0.25">
      <c r="A2" s="7" t="s">
        <v>196</v>
      </c>
      <c r="B2" s="7" t="s">
        <v>197</v>
      </c>
      <c r="C2" s="7" t="s">
        <v>198</v>
      </c>
    </row>
    <row r="3" spans="1:3" x14ac:dyDescent="0.25">
      <c r="A3">
        <v>2006</v>
      </c>
      <c r="B3">
        <v>2</v>
      </c>
      <c r="C3">
        <v>33</v>
      </c>
    </row>
    <row r="4" spans="1:3" x14ac:dyDescent="0.25">
      <c r="A4">
        <v>2007</v>
      </c>
      <c r="B4">
        <v>1</v>
      </c>
      <c r="C4">
        <v>28</v>
      </c>
    </row>
    <row r="5" spans="1:3" x14ac:dyDescent="0.25">
      <c r="A5">
        <v>2008</v>
      </c>
      <c r="B5">
        <v>2</v>
      </c>
      <c r="C5">
        <v>27</v>
      </c>
    </row>
    <row r="6" spans="1:3" x14ac:dyDescent="0.25">
      <c r="A6">
        <v>2009</v>
      </c>
      <c r="B6">
        <v>2</v>
      </c>
      <c r="C6">
        <v>30</v>
      </c>
    </row>
    <row r="7" spans="1:3" x14ac:dyDescent="0.25">
      <c r="A7">
        <v>2010</v>
      </c>
      <c r="B7">
        <v>1</v>
      </c>
      <c r="C7">
        <v>30</v>
      </c>
    </row>
    <row r="8" spans="1:3" x14ac:dyDescent="0.25">
      <c r="A8">
        <v>2011</v>
      </c>
      <c r="B8">
        <v>0</v>
      </c>
      <c r="C8">
        <v>33</v>
      </c>
    </row>
    <row r="9" spans="1:3" x14ac:dyDescent="0.25">
      <c r="A9">
        <v>2012</v>
      </c>
      <c r="B9">
        <v>0</v>
      </c>
      <c r="C9">
        <v>26</v>
      </c>
    </row>
    <row r="10" spans="1:3" x14ac:dyDescent="0.25">
      <c r="A10">
        <v>2013</v>
      </c>
      <c r="B10">
        <v>2</v>
      </c>
      <c r="C10">
        <v>23</v>
      </c>
    </row>
    <row r="11" spans="1:3" x14ac:dyDescent="0.25">
      <c r="A11">
        <v>2014</v>
      </c>
      <c r="B11">
        <v>0</v>
      </c>
      <c r="C11">
        <v>32</v>
      </c>
    </row>
    <row r="12" spans="1:3" x14ac:dyDescent="0.25">
      <c r="A12">
        <v>2015</v>
      </c>
      <c r="B12">
        <v>0</v>
      </c>
      <c r="C12">
        <v>30</v>
      </c>
    </row>
  </sheetData>
  <mergeCells count="1">
    <mergeCell ref="A1:XFD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2F9F7-64CC-4F04-8376-CD2222F6C18B}">
  <dimension ref="A1:C12"/>
  <sheetViews>
    <sheetView workbookViewId="0">
      <selection sqref="A1:XFD1"/>
    </sheetView>
  </sheetViews>
  <sheetFormatPr defaultRowHeight="15" x14ac:dyDescent="0.25"/>
  <cols>
    <col min="1" max="1" width="13.85546875" bestFit="1" customWidth="1"/>
    <col min="2" max="2" width="31" bestFit="1" customWidth="1"/>
    <col min="3" max="3" width="31.7109375" bestFit="1" customWidth="1"/>
  </cols>
  <sheetData>
    <row r="1" spans="1:3" s="9" customFormat="1" x14ac:dyDescent="0.25">
      <c r="A1" s="8" t="s">
        <v>199</v>
      </c>
    </row>
    <row r="2" spans="1:3" s="7" customFormat="1" x14ac:dyDescent="0.25">
      <c r="A2" s="7" t="s">
        <v>196</v>
      </c>
      <c r="B2" s="7" t="s">
        <v>200</v>
      </c>
      <c r="C2" s="7" t="s">
        <v>201</v>
      </c>
    </row>
    <row r="3" spans="1:3" x14ac:dyDescent="0.25">
      <c r="A3">
        <v>2006</v>
      </c>
      <c r="B3">
        <v>0.30496496830443637</v>
      </c>
      <c r="C3">
        <v>0.17131102092076145</v>
      </c>
    </row>
    <row r="4" spans="1:3" x14ac:dyDescent="0.25">
      <c r="A4">
        <v>2007</v>
      </c>
      <c r="B4">
        <v>0.25621241912838</v>
      </c>
      <c r="C4">
        <v>0.14258563362152946</v>
      </c>
    </row>
    <row r="5" spans="1:3" x14ac:dyDescent="0.25">
      <c r="A5">
        <v>2008</v>
      </c>
      <c r="B5">
        <v>0.25841937502135548</v>
      </c>
      <c r="C5">
        <v>0.14116343557504704</v>
      </c>
    </row>
    <row r="6" spans="1:3" x14ac:dyDescent="0.25">
      <c r="A6">
        <v>2009</v>
      </c>
      <c r="B6">
        <v>0.30911722714428436</v>
      </c>
      <c r="C6">
        <v>0.17019507532607106</v>
      </c>
    </row>
    <row r="7" spans="1:3" x14ac:dyDescent="0.25">
      <c r="A7">
        <v>2010</v>
      </c>
      <c r="B7">
        <v>0.31140211292561665</v>
      </c>
      <c r="C7">
        <v>0.16900469641517379</v>
      </c>
    </row>
    <row r="8" spans="1:3" x14ac:dyDescent="0.25">
      <c r="A8">
        <v>2011</v>
      </c>
      <c r="B8">
        <v>0.34432577726066305</v>
      </c>
      <c r="C8">
        <v>0.18371131937294316</v>
      </c>
    </row>
    <row r="9" spans="1:3" x14ac:dyDescent="0.25">
      <c r="A9">
        <v>2012</v>
      </c>
      <c r="B9">
        <v>0.27687031756386493</v>
      </c>
      <c r="C9">
        <v>0.14670834989444898</v>
      </c>
    </row>
    <row r="10" spans="1:3" x14ac:dyDescent="0.25">
      <c r="A10">
        <v>2013</v>
      </c>
      <c r="B10">
        <v>0.24776030074222521</v>
      </c>
      <c r="C10">
        <v>0.12981180618058843</v>
      </c>
    </row>
    <row r="11" spans="1:3" x14ac:dyDescent="0.25">
      <c r="A11">
        <v>2014</v>
      </c>
      <c r="B11">
        <v>0.34750796607714113</v>
      </c>
      <c r="C11">
        <v>0.18026111498484737</v>
      </c>
    </row>
    <row r="12" spans="1:3" x14ac:dyDescent="0.25">
      <c r="A12">
        <v>2015</v>
      </c>
      <c r="B12">
        <v>0.32878027449865116</v>
      </c>
      <c r="C12">
        <v>0.16733086795469415</v>
      </c>
    </row>
  </sheetData>
  <mergeCells count="1">
    <mergeCell ref="A1:XFD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C32AB-486F-4C5B-BE9F-9F596007A287}">
  <dimension ref="A1:K7"/>
  <sheetViews>
    <sheetView workbookViewId="0">
      <selection sqref="A1:XFD1"/>
    </sheetView>
  </sheetViews>
  <sheetFormatPr defaultRowHeight="15" x14ac:dyDescent="0.25"/>
  <cols>
    <col min="1" max="1" width="9.42578125" bestFit="1" customWidth="1"/>
    <col min="2" max="11" width="5.5703125" bestFit="1" customWidth="1"/>
  </cols>
  <sheetData>
    <row r="1" spans="1:11" s="9" customFormat="1" x14ac:dyDescent="0.25">
      <c r="A1" s="8" t="s">
        <v>202</v>
      </c>
    </row>
    <row r="2" spans="1:11" s="7" customFormat="1" x14ac:dyDescent="0.25">
      <c r="A2" s="7" t="s">
        <v>203</v>
      </c>
      <c r="B2" s="7" t="s">
        <v>204</v>
      </c>
      <c r="C2" s="7" t="s">
        <v>205</v>
      </c>
      <c r="D2" s="7" t="s">
        <v>206</v>
      </c>
      <c r="E2" s="7" t="s">
        <v>207</v>
      </c>
      <c r="F2" s="7" t="s">
        <v>208</v>
      </c>
      <c r="G2" s="7" t="s">
        <v>209</v>
      </c>
      <c r="H2" s="7" t="s">
        <v>210</v>
      </c>
      <c r="I2" s="7" t="s">
        <v>211</v>
      </c>
      <c r="J2" s="7" t="s">
        <v>212</v>
      </c>
      <c r="K2" s="7" t="s">
        <v>213</v>
      </c>
    </row>
    <row r="3" spans="1:11" x14ac:dyDescent="0.25">
      <c r="A3" t="s">
        <v>214</v>
      </c>
      <c r="B3">
        <v>2</v>
      </c>
      <c r="C3">
        <v>0</v>
      </c>
      <c r="D3">
        <v>4</v>
      </c>
      <c r="E3">
        <v>2</v>
      </c>
      <c r="F3">
        <v>1</v>
      </c>
      <c r="G3">
        <v>0</v>
      </c>
      <c r="H3">
        <v>0</v>
      </c>
      <c r="I3">
        <v>2</v>
      </c>
      <c r="J3">
        <v>0</v>
      </c>
      <c r="K3">
        <v>0</v>
      </c>
    </row>
    <row r="4" spans="1:11" x14ac:dyDescent="0.25">
      <c r="A4" t="s">
        <v>215</v>
      </c>
      <c r="B4">
        <v>2</v>
      </c>
      <c r="C4">
        <v>2</v>
      </c>
      <c r="D4">
        <v>1</v>
      </c>
      <c r="E4">
        <v>3</v>
      </c>
      <c r="F4">
        <v>0</v>
      </c>
      <c r="G4">
        <v>0</v>
      </c>
      <c r="H4">
        <v>0</v>
      </c>
      <c r="I4">
        <v>0</v>
      </c>
      <c r="J4">
        <v>0</v>
      </c>
      <c r="K4">
        <v>1</v>
      </c>
    </row>
    <row r="5" spans="1:11" x14ac:dyDescent="0.25">
      <c r="A5" t="s">
        <v>216</v>
      </c>
      <c r="B5">
        <v>7</v>
      </c>
      <c r="C5">
        <v>14</v>
      </c>
      <c r="D5">
        <v>7</v>
      </c>
      <c r="E5">
        <v>15</v>
      </c>
      <c r="F5">
        <v>15</v>
      </c>
      <c r="G5">
        <v>20</v>
      </c>
      <c r="H5">
        <v>16</v>
      </c>
      <c r="I5">
        <v>9</v>
      </c>
      <c r="J5">
        <v>13</v>
      </c>
      <c r="K5">
        <v>22</v>
      </c>
    </row>
    <row r="6" spans="1:11" x14ac:dyDescent="0.25">
      <c r="A6" t="s">
        <v>217</v>
      </c>
      <c r="B6">
        <v>22</v>
      </c>
      <c r="C6">
        <v>12</v>
      </c>
      <c r="D6">
        <v>15</v>
      </c>
      <c r="E6">
        <v>10</v>
      </c>
      <c r="F6">
        <v>14</v>
      </c>
      <c r="G6">
        <v>13</v>
      </c>
      <c r="H6">
        <v>10</v>
      </c>
      <c r="I6">
        <v>12</v>
      </c>
      <c r="J6">
        <v>19</v>
      </c>
      <c r="K6">
        <v>6</v>
      </c>
    </row>
    <row r="7" spans="1:11" x14ac:dyDescent="0.25">
      <c r="A7" t="s">
        <v>218</v>
      </c>
      <c r="B7">
        <v>0</v>
      </c>
      <c r="C7">
        <v>0</v>
      </c>
      <c r="D7">
        <v>0</v>
      </c>
      <c r="E7">
        <v>0</v>
      </c>
      <c r="F7">
        <v>0</v>
      </c>
      <c r="G7">
        <v>0</v>
      </c>
      <c r="H7">
        <v>0</v>
      </c>
      <c r="I7">
        <v>0</v>
      </c>
      <c r="J7">
        <v>0</v>
      </c>
      <c r="K7">
        <v>1</v>
      </c>
    </row>
  </sheetData>
  <mergeCells count="1">
    <mergeCell ref="A1:XF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B00D6-A5A9-4FC8-9984-7A5D0953F287}">
  <dimension ref="A1:B14"/>
  <sheetViews>
    <sheetView workbookViewId="0">
      <selection sqref="A1:XFD1"/>
    </sheetView>
  </sheetViews>
  <sheetFormatPr defaultRowHeight="15" x14ac:dyDescent="0.25"/>
  <cols>
    <col min="1" max="1" width="36" bestFit="1" customWidth="1"/>
    <col min="2" max="2" width="16.140625" bestFit="1" customWidth="1"/>
  </cols>
  <sheetData>
    <row r="1" spans="1:2" s="9" customFormat="1" x14ac:dyDescent="0.25">
      <c r="A1" s="8" t="s">
        <v>219</v>
      </c>
    </row>
    <row r="2" spans="1:2" s="7" customFormat="1" x14ac:dyDescent="0.25">
      <c r="A2" s="7" t="s">
        <v>220</v>
      </c>
      <c r="B2" s="7" t="s">
        <v>221</v>
      </c>
    </row>
    <row r="3" spans="1:2" x14ac:dyDescent="0.25">
      <c r="A3" t="s">
        <v>222</v>
      </c>
      <c r="B3">
        <v>13</v>
      </c>
    </row>
    <row r="4" spans="1:2" x14ac:dyDescent="0.25">
      <c r="A4" t="s">
        <v>223</v>
      </c>
      <c r="B4">
        <v>6</v>
      </c>
    </row>
    <row r="5" spans="1:2" x14ac:dyDescent="0.25">
      <c r="A5" t="s">
        <v>224</v>
      </c>
      <c r="B5">
        <v>2</v>
      </c>
    </row>
    <row r="6" spans="1:2" x14ac:dyDescent="0.25">
      <c r="A6" t="s">
        <v>225</v>
      </c>
      <c r="B6">
        <v>1</v>
      </c>
    </row>
    <row r="7" spans="1:2" x14ac:dyDescent="0.25">
      <c r="A7" t="s">
        <v>226</v>
      </c>
      <c r="B7">
        <v>1</v>
      </c>
    </row>
    <row r="8" spans="1:2" x14ac:dyDescent="0.25">
      <c r="A8" t="s">
        <v>227</v>
      </c>
      <c r="B8">
        <v>1</v>
      </c>
    </row>
    <row r="9" spans="1:2" x14ac:dyDescent="0.25">
      <c r="A9" t="s">
        <v>228</v>
      </c>
      <c r="B9">
        <v>1</v>
      </c>
    </row>
    <row r="10" spans="1:2" x14ac:dyDescent="0.25">
      <c r="A10" t="s">
        <v>229</v>
      </c>
      <c r="B10">
        <v>1</v>
      </c>
    </row>
    <row r="11" spans="1:2" x14ac:dyDescent="0.25">
      <c r="A11" t="s">
        <v>230</v>
      </c>
      <c r="B11">
        <v>1</v>
      </c>
    </row>
    <row r="12" spans="1:2" x14ac:dyDescent="0.25">
      <c r="A12" t="s">
        <v>231</v>
      </c>
      <c r="B12">
        <v>1</v>
      </c>
    </row>
    <row r="13" spans="1:2" x14ac:dyDescent="0.25">
      <c r="A13" t="s">
        <v>232</v>
      </c>
      <c r="B13">
        <v>1</v>
      </c>
    </row>
    <row r="14" spans="1:2" x14ac:dyDescent="0.25">
      <c r="A14" t="s">
        <v>233</v>
      </c>
      <c r="B14">
        <v>1</v>
      </c>
    </row>
  </sheetData>
  <mergeCells count="1">
    <mergeCell ref="A1:XFD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696B8-475C-4FB1-8358-7070FF95DD30}">
  <dimension ref="A1:B8"/>
  <sheetViews>
    <sheetView workbookViewId="0">
      <selection sqref="A1:XFD1"/>
    </sheetView>
  </sheetViews>
  <sheetFormatPr defaultRowHeight="15" x14ac:dyDescent="0.25"/>
  <cols>
    <col min="1" max="1" width="14.5703125" bestFit="1" customWidth="1"/>
    <col min="2" max="2" width="16.140625" bestFit="1" customWidth="1"/>
  </cols>
  <sheetData>
    <row r="1" spans="1:2" s="9" customFormat="1" x14ac:dyDescent="0.25">
      <c r="A1" s="8" t="s">
        <v>234</v>
      </c>
    </row>
    <row r="2" spans="1:2" s="7" customFormat="1" x14ac:dyDescent="0.25">
      <c r="A2" s="7" t="s">
        <v>235</v>
      </c>
      <c r="B2" s="7" t="s">
        <v>221</v>
      </c>
    </row>
    <row r="3" spans="1:2" x14ac:dyDescent="0.25">
      <c r="A3" t="s">
        <v>236</v>
      </c>
      <c r="B3">
        <v>16</v>
      </c>
    </row>
    <row r="4" spans="1:2" x14ac:dyDescent="0.25">
      <c r="A4" t="s">
        <v>237</v>
      </c>
      <c r="B4">
        <v>5</v>
      </c>
    </row>
    <row r="5" spans="1:2" x14ac:dyDescent="0.25">
      <c r="A5" t="s">
        <v>238</v>
      </c>
      <c r="B5">
        <v>4</v>
      </c>
    </row>
    <row r="6" spans="1:2" x14ac:dyDescent="0.25">
      <c r="A6" t="s">
        <v>239</v>
      </c>
      <c r="B6">
        <v>2</v>
      </c>
    </row>
    <row r="7" spans="1:2" x14ac:dyDescent="0.25">
      <c r="A7" t="s">
        <v>240</v>
      </c>
      <c r="B7">
        <v>2</v>
      </c>
    </row>
    <row r="8" spans="1:2" x14ac:dyDescent="0.25">
      <c r="A8" t="s">
        <v>241</v>
      </c>
      <c r="B8">
        <v>1</v>
      </c>
    </row>
  </sheetData>
  <mergeCells count="1">
    <mergeCell ref="A1:XFD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C47C0-D3E8-48E3-94CF-AC53941725AB}">
  <dimension ref="A1:B12"/>
  <sheetViews>
    <sheetView workbookViewId="0">
      <selection sqref="A1:XFD1"/>
    </sheetView>
  </sheetViews>
  <sheetFormatPr defaultRowHeight="15" x14ac:dyDescent="0.25"/>
  <cols>
    <col min="1" max="1" width="13.85546875" bestFit="1" customWidth="1"/>
    <col min="2" max="2" width="21.7109375" bestFit="1" customWidth="1"/>
  </cols>
  <sheetData>
    <row r="1" spans="1:2" s="9" customFormat="1" x14ac:dyDescent="0.25">
      <c r="A1" s="8" t="s">
        <v>242</v>
      </c>
    </row>
    <row r="2" spans="1:2" s="7" customFormat="1" x14ac:dyDescent="0.25">
      <c r="A2" s="7" t="s">
        <v>196</v>
      </c>
      <c r="B2" s="7" t="s">
        <v>243</v>
      </c>
    </row>
    <row r="3" spans="1:2" x14ac:dyDescent="0.25">
      <c r="A3">
        <v>2006</v>
      </c>
      <c r="B3">
        <v>192.63209000000001</v>
      </c>
    </row>
    <row r="4" spans="1:2" x14ac:dyDescent="0.25">
      <c r="A4">
        <v>2007</v>
      </c>
      <c r="B4">
        <v>196.37322</v>
      </c>
    </row>
    <row r="5" spans="1:2" x14ac:dyDescent="0.25">
      <c r="A5">
        <v>2008</v>
      </c>
      <c r="B5">
        <v>191.26766000000001</v>
      </c>
    </row>
    <row r="6" spans="1:2" x14ac:dyDescent="0.25">
      <c r="A6">
        <v>2009</v>
      </c>
      <c r="B6">
        <v>176.26831999999999</v>
      </c>
    </row>
    <row r="7" spans="1:2" x14ac:dyDescent="0.25">
      <c r="A7">
        <v>2010</v>
      </c>
      <c r="B7">
        <v>177.50986</v>
      </c>
    </row>
    <row r="8" spans="1:2" x14ac:dyDescent="0.25">
      <c r="A8">
        <v>2011</v>
      </c>
      <c r="B8">
        <v>179.62965</v>
      </c>
    </row>
    <row r="9" spans="1:2" x14ac:dyDescent="0.25">
      <c r="A9">
        <v>2012</v>
      </c>
      <c r="B9">
        <v>177.22236000000001</v>
      </c>
    </row>
    <row r="10" spans="1:2" x14ac:dyDescent="0.25">
      <c r="A10">
        <v>2013</v>
      </c>
      <c r="B10">
        <v>177.17957000000001</v>
      </c>
    </row>
    <row r="11" spans="1:2" x14ac:dyDescent="0.25">
      <c r="A11">
        <v>2014</v>
      </c>
      <c r="B11">
        <v>177.52026000000001</v>
      </c>
    </row>
    <row r="12" spans="1:2" x14ac:dyDescent="0.25">
      <c r="A12">
        <v>2015</v>
      </c>
      <c r="B12">
        <v>179.28550999999999</v>
      </c>
    </row>
  </sheetData>
  <mergeCells count="1">
    <mergeCell ref="A1:XFD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4EE3D-EBB5-40E5-AAFF-0B4396A8671A}">
  <dimension ref="A1:B12"/>
  <sheetViews>
    <sheetView workbookViewId="0">
      <selection sqref="A1:XFD1"/>
    </sheetView>
  </sheetViews>
  <sheetFormatPr defaultRowHeight="15" x14ac:dyDescent="0.25"/>
  <cols>
    <col min="1" max="1" width="13.85546875" bestFit="1" customWidth="1"/>
    <col min="2" max="2" width="20.85546875" bestFit="1" customWidth="1"/>
  </cols>
  <sheetData>
    <row r="1" spans="1:2" s="9" customFormat="1" x14ac:dyDescent="0.25">
      <c r="A1" s="8" t="s">
        <v>244</v>
      </c>
    </row>
    <row r="2" spans="1:2" s="7" customFormat="1" x14ac:dyDescent="0.25">
      <c r="A2" s="7" t="s">
        <v>196</v>
      </c>
      <c r="B2" s="7" t="s">
        <v>245</v>
      </c>
    </row>
    <row r="3" spans="1:2" x14ac:dyDescent="0.25">
      <c r="A3">
        <v>2006</v>
      </c>
      <c r="B3">
        <v>108.20914999999999</v>
      </c>
    </row>
    <row r="4" spans="1:2" x14ac:dyDescent="0.25">
      <c r="A4">
        <v>2007</v>
      </c>
      <c r="B4">
        <v>109.28431999999999</v>
      </c>
    </row>
    <row r="5" spans="1:2" x14ac:dyDescent="0.25">
      <c r="A5">
        <v>2008</v>
      </c>
      <c r="B5">
        <v>104.48133</v>
      </c>
    </row>
    <row r="6" spans="1:2" x14ac:dyDescent="0.25">
      <c r="A6">
        <v>2009</v>
      </c>
      <c r="B6">
        <v>97.050560000000004</v>
      </c>
    </row>
    <row r="7" spans="1:2" x14ac:dyDescent="0.25">
      <c r="A7">
        <v>2010</v>
      </c>
      <c r="B7">
        <v>96.338459999999998</v>
      </c>
    </row>
    <row r="8" spans="1:2" x14ac:dyDescent="0.25">
      <c r="A8">
        <v>2011</v>
      </c>
      <c r="B8">
        <v>95.839470000000006</v>
      </c>
    </row>
    <row r="9" spans="1:2" x14ac:dyDescent="0.25">
      <c r="A9">
        <v>2012</v>
      </c>
      <c r="B9">
        <v>93.906779999999998</v>
      </c>
    </row>
    <row r="10" spans="1:2" x14ac:dyDescent="0.25">
      <c r="A10">
        <v>2013</v>
      </c>
      <c r="B10">
        <v>92.831659999999999</v>
      </c>
    </row>
    <row r="11" spans="1:2" x14ac:dyDescent="0.25">
      <c r="A11">
        <v>2014</v>
      </c>
      <c r="B11">
        <v>92.084220000000002</v>
      </c>
    </row>
    <row r="12" spans="1:2" x14ac:dyDescent="0.25">
      <c r="A12">
        <v>2015</v>
      </c>
      <c r="B12">
        <v>91.246350000000007</v>
      </c>
    </row>
  </sheetData>
  <mergeCells count="1">
    <mergeCell ref="A1:XFD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ACB2860F2E6C4B8124E6D84353B8C6" ma:contentTypeVersion="1" ma:contentTypeDescription="Create a new document." ma:contentTypeScope="" ma:versionID="f676840465e514e4dc82c63add6f576f">
  <xsd:schema xmlns:xsd="http://www.w3.org/2001/XMLSchema" xmlns:xs="http://www.w3.org/2001/XMLSchema" xmlns:p="http://schemas.microsoft.com/office/2006/metadata/properties" xmlns:ns1="http://schemas.microsoft.com/sharepoint/v3" targetNamespace="http://schemas.microsoft.com/office/2006/metadata/properties" ma:root="true" ma:fieldsID="4fc3d98cac29e4e925172602d6f44d4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D39B44D-14C3-4216-A916-629D7D5D0297}"/>
</file>

<file path=customXml/itemProps2.xml><?xml version="1.0" encoding="utf-8"?>
<ds:datastoreItem xmlns:ds="http://schemas.openxmlformats.org/officeDocument/2006/customXml" ds:itemID="{B69BCB32-CF8F-490C-81F7-ACE07672B39B}"/>
</file>

<file path=customXml/itemProps3.xml><?xml version="1.0" encoding="utf-8"?>
<ds:datastoreItem xmlns:ds="http://schemas.openxmlformats.org/officeDocument/2006/customXml" ds:itemID="{10319B9C-AA2A-4F82-9128-1C799DF863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Readme</vt:lpstr>
      <vt:lpstr>Data_Part121</vt:lpstr>
      <vt:lpstr>Part121_Accidents</vt:lpstr>
      <vt:lpstr>Part121_AccRate</vt:lpstr>
      <vt:lpstr>Part121_Severity</vt:lpstr>
      <vt:lpstr>Part121_DefiningEvent</vt:lpstr>
      <vt:lpstr>Part121_PhaseOfFlight</vt:lpstr>
      <vt:lpstr>Part121_FlightHours</vt:lpstr>
      <vt:lpstr>Part121_Departures</vt:lpstr>
      <vt:lpstr>Part121_Enplanements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Doble Nathan</dc:creator>
  <cp:lastModifiedBy>Doble Nathan</cp:lastModifiedBy>
  <dcterms:created xsi:type="dcterms:W3CDTF">2017-11-15T16:22:33Z</dcterms:created>
  <dcterms:modified xsi:type="dcterms:W3CDTF">2017-11-15T17:33:58Z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0x0101000BACB2860F2E6C4B8124E6D84353B8C6</vt:lpwstr>
  </property>
</Properties>
</file>